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ciworldmtl.sharepoint.com/sites/StatisticsEconomics/Shared Documents/Economics/data/ECOSUR-2026/"/>
    </mc:Choice>
  </mc:AlternateContent>
  <xr:revisionPtr revIDLastSave="239" documentId="8_{E34C1667-0CBE-44B5-9A74-917F495BADAF}" xr6:coauthVersionLast="47" xr6:coauthVersionMax="47" xr10:uidLastSave="{D4C836A5-5B84-4310-A7F1-2BA371F37D65}"/>
  <bookViews>
    <workbookView xWindow="-120" yWindow="-16320" windowWidth="29040" windowHeight="15720" xr2:uid="{C84525A2-84A2-4ABD-BDCC-8DCA19E6CB14}"/>
  </bookViews>
  <sheets>
    <sheet name="ENGLISH" sheetId="1" r:id="rId1"/>
    <sheet name="FRANÇAIS" sheetId="2" r:id="rId2"/>
    <sheet name="ESPAÑOL" sheetId="3" r:id="rId3"/>
    <sheet name="中文" sheetId="6" r:id="rId4"/>
    <sheet name="РУССКИЙ" sheetId="5" r:id="rId5"/>
    <sheet name="Data" sheetId="8" state="hidden" r:id="rId6"/>
    <sheet name="Normalization" sheetId="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8" l="1"/>
  <c r="J2" i="8" l="1"/>
  <c r="F33" i="1"/>
  <c r="N2" i="8" s="1"/>
  <c r="H33" i="1"/>
  <c r="S2" i="8" s="1"/>
  <c r="O184" i="5"/>
  <c r="GY6" i="8" s="1"/>
  <c r="K184" i="5"/>
  <c r="DP6" i="8" s="1"/>
  <c r="O184" i="6"/>
  <c r="GY5" i="8" s="1"/>
  <c r="K184" i="6"/>
  <c r="DP5" i="8" s="1"/>
  <c r="O184" i="3"/>
  <c r="GY4" i="8" s="1"/>
  <c r="K184" i="3"/>
  <c r="DP4" i="8" s="1"/>
  <c r="O184" i="2"/>
  <c r="GY3" i="8" s="1"/>
  <c r="K184" i="2"/>
  <c r="DP3" i="8" s="1"/>
  <c r="H33" i="2"/>
  <c r="S3" i="8" s="1"/>
  <c r="F33" i="2"/>
  <c r="O184" i="1"/>
  <c r="K184" i="1"/>
  <c r="K79" i="1"/>
  <c r="AX2" i="8" s="1"/>
  <c r="O79" i="1"/>
  <c r="EG2" i="8" s="1"/>
  <c r="K85" i="1"/>
  <c r="BC2" i="8" s="1"/>
  <c r="O85" i="1"/>
  <c r="K95" i="1"/>
  <c r="BK2" i="8" s="1"/>
  <c r="O95" i="1"/>
  <c r="ET2" i="8" s="1"/>
  <c r="K101" i="1"/>
  <c r="BO2" i="8" s="1"/>
  <c r="O101" i="1"/>
  <c r="EX2" i="8" s="1"/>
  <c r="K103" i="1"/>
  <c r="BP2" i="8" s="1"/>
  <c r="O103" i="1"/>
  <c r="EY2" i="8" s="1"/>
  <c r="K112" i="1"/>
  <c r="BX2" i="8" s="1"/>
  <c r="O112" i="1"/>
  <c r="FG2" i="8" s="1"/>
  <c r="K120" i="1"/>
  <c r="CD2" i="8" s="1"/>
  <c r="O120" i="1"/>
  <c r="FM2" i="8" s="1"/>
  <c r="K128" i="1"/>
  <c r="K141" i="1" s="1"/>
  <c r="O128" i="1"/>
  <c r="FR2" i="8" s="1"/>
  <c r="K129" i="1"/>
  <c r="O129" i="1"/>
  <c r="K140" i="1"/>
  <c r="CS2" i="8" s="1"/>
  <c r="O140" i="1"/>
  <c r="GB2" i="8" s="1"/>
  <c r="HE6" i="8"/>
  <c r="HD6" i="8"/>
  <c r="HC6" i="8"/>
  <c r="HB6" i="8"/>
  <c r="HA6" i="8"/>
  <c r="GZ6" i="8"/>
  <c r="GV6" i="8"/>
  <c r="GU6" i="8"/>
  <c r="GS6" i="8"/>
  <c r="GR6" i="8"/>
  <c r="GO6" i="8"/>
  <c r="GN6" i="8"/>
  <c r="GL6" i="8"/>
  <c r="GK6" i="8"/>
  <c r="GF6" i="8"/>
  <c r="GE6" i="8"/>
  <c r="GD6" i="8"/>
  <c r="GC6" i="8"/>
  <c r="GA6" i="8"/>
  <c r="FZ6" i="8"/>
  <c r="FY6" i="8"/>
  <c r="FX6" i="8"/>
  <c r="FW6" i="8"/>
  <c r="FV6" i="8"/>
  <c r="FU6" i="8"/>
  <c r="FT6" i="8"/>
  <c r="FS6" i="8"/>
  <c r="FP6" i="8"/>
  <c r="FO6" i="8"/>
  <c r="FN6" i="8"/>
  <c r="FL6" i="8"/>
  <c r="FK6" i="8"/>
  <c r="FJ6" i="8"/>
  <c r="FI6" i="8"/>
  <c r="FH6" i="8"/>
  <c r="FF6" i="8"/>
  <c r="FE6" i="8"/>
  <c r="FD6" i="8"/>
  <c r="FC6" i="8"/>
  <c r="FB6" i="8"/>
  <c r="FA6" i="8"/>
  <c r="EZ6" i="8"/>
  <c r="EW6" i="8"/>
  <c r="EV6" i="8"/>
  <c r="EU6" i="8"/>
  <c r="ES6" i="8"/>
  <c r="ER6" i="8"/>
  <c r="EQ6" i="8"/>
  <c r="EP6" i="8"/>
  <c r="EO6" i="8"/>
  <c r="EN6" i="8"/>
  <c r="EM6" i="8"/>
  <c r="EK6" i="8"/>
  <c r="EJ6" i="8"/>
  <c r="EI6" i="8"/>
  <c r="EH6" i="8"/>
  <c r="ED6" i="8"/>
  <c r="EC6" i="8"/>
  <c r="EB6" i="8"/>
  <c r="EA6" i="8"/>
  <c r="DZ6" i="8"/>
  <c r="DY6" i="8"/>
  <c r="DX6" i="8"/>
  <c r="DW6" i="8"/>
  <c r="DV6" i="8"/>
  <c r="DU6" i="8"/>
  <c r="DT6" i="8"/>
  <c r="DS6" i="8"/>
  <c r="DR6" i="8"/>
  <c r="DQ6" i="8"/>
  <c r="DM6" i="8"/>
  <c r="DL6" i="8"/>
  <c r="DJ6" i="8"/>
  <c r="DI6" i="8"/>
  <c r="DF6" i="8"/>
  <c r="DE6" i="8"/>
  <c r="DC6" i="8"/>
  <c r="DB6" i="8"/>
  <c r="CW6" i="8"/>
  <c r="CV6" i="8"/>
  <c r="CU6" i="8"/>
  <c r="CT6" i="8"/>
  <c r="CR6" i="8"/>
  <c r="CQ6" i="8"/>
  <c r="CP6" i="8"/>
  <c r="CO6" i="8"/>
  <c r="CN6" i="8"/>
  <c r="CM6" i="8"/>
  <c r="CL6" i="8"/>
  <c r="CK6" i="8"/>
  <c r="CJ6" i="8"/>
  <c r="CG6" i="8"/>
  <c r="CF6" i="8"/>
  <c r="CE6" i="8"/>
  <c r="CC6" i="8"/>
  <c r="CB6" i="8"/>
  <c r="CA6" i="8"/>
  <c r="BZ6" i="8"/>
  <c r="BY6" i="8"/>
  <c r="BW6" i="8"/>
  <c r="BV6" i="8"/>
  <c r="BU6" i="8"/>
  <c r="BT6" i="8"/>
  <c r="BS6" i="8"/>
  <c r="BR6" i="8"/>
  <c r="BQ6" i="8"/>
  <c r="BN6" i="8"/>
  <c r="BM6" i="8"/>
  <c r="BL6" i="8"/>
  <c r="BJ6" i="8"/>
  <c r="BI6" i="8"/>
  <c r="BH6" i="8"/>
  <c r="BG6" i="8"/>
  <c r="BF6" i="8"/>
  <c r="BE6" i="8"/>
  <c r="BD6" i="8"/>
  <c r="BB6" i="8"/>
  <c r="BA6" i="8"/>
  <c r="AZ6" i="8"/>
  <c r="AY6" i="8"/>
  <c r="AU6" i="8"/>
  <c r="AT6" i="8"/>
  <c r="AS6" i="8"/>
  <c r="AR6" i="8"/>
  <c r="AQ6" i="8"/>
  <c r="AP6" i="8"/>
  <c r="AO6" i="8"/>
  <c r="AN6" i="8"/>
  <c r="AM6" i="8"/>
  <c r="AL6" i="8"/>
  <c r="AK6" i="8"/>
  <c r="AJ6" i="8"/>
  <c r="AI6" i="8"/>
  <c r="AH6" i="8"/>
  <c r="AG6" i="8"/>
  <c r="AF6" i="8"/>
  <c r="AE6" i="8"/>
  <c r="AD6" i="8"/>
  <c r="AC6" i="8"/>
  <c r="AB6" i="8"/>
  <c r="AA6" i="8"/>
  <c r="Z6" i="8"/>
  <c r="Y6" i="8"/>
  <c r="X6" i="8"/>
  <c r="W6" i="8"/>
  <c r="V6" i="8"/>
  <c r="U6" i="8"/>
  <c r="T6" i="8"/>
  <c r="R6" i="8"/>
  <c r="Q6" i="8"/>
  <c r="P6" i="8"/>
  <c r="O6" i="8"/>
  <c r="M6" i="8"/>
  <c r="L6" i="8"/>
  <c r="K6" i="8"/>
  <c r="J6" i="8"/>
  <c r="I6" i="8"/>
  <c r="H6" i="8"/>
  <c r="G6" i="8"/>
  <c r="F6" i="8"/>
  <c r="E6" i="8"/>
  <c r="D6" i="8"/>
  <c r="C6" i="8"/>
  <c r="B6" i="8"/>
  <c r="A6" i="8"/>
  <c r="HE5" i="8"/>
  <c r="HD5" i="8"/>
  <c r="HC5" i="8"/>
  <c r="HB5" i="8"/>
  <c r="HA5" i="8"/>
  <c r="GZ5" i="8"/>
  <c r="GV5" i="8"/>
  <c r="GU5" i="8"/>
  <c r="GS5" i="8"/>
  <c r="GR5" i="8"/>
  <c r="GO5" i="8"/>
  <c r="GN5" i="8"/>
  <c r="GL5" i="8"/>
  <c r="GK5" i="8"/>
  <c r="GF5" i="8"/>
  <c r="GE5" i="8"/>
  <c r="GD5" i="8"/>
  <c r="GC5" i="8"/>
  <c r="GA5" i="8"/>
  <c r="FZ5" i="8"/>
  <c r="FY5" i="8"/>
  <c r="FX5" i="8"/>
  <c r="FW5" i="8"/>
  <c r="FV5" i="8"/>
  <c r="FU5" i="8"/>
  <c r="FT5" i="8"/>
  <c r="FS5" i="8"/>
  <c r="FP5" i="8"/>
  <c r="FO5" i="8"/>
  <c r="FN5" i="8"/>
  <c r="FL5" i="8"/>
  <c r="FK5" i="8"/>
  <c r="FJ5" i="8"/>
  <c r="FI5" i="8"/>
  <c r="FH5" i="8"/>
  <c r="FF5" i="8"/>
  <c r="FE5" i="8"/>
  <c r="FD5" i="8"/>
  <c r="FC5" i="8"/>
  <c r="FB5" i="8"/>
  <c r="FA5" i="8"/>
  <c r="EZ5" i="8"/>
  <c r="EW5" i="8"/>
  <c r="EV5" i="8"/>
  <c r="EU5" i="8"/>
  <c r="ES5" i="8"/>
  <c r="ER5" i="8"/>
  <c r="EQ5" i="8"/>
  <c r="EP5" i="8"/>
  <c r="EO5" i="8"/>
  <c r="EN5" i="8"/>
  <c r="EM5" i="8"/>
  <c r="EK5" i="8"/>
  <c r="EJ5" i="8"/>
  <c r="EI5" i="8"/>
  <c r="EH5" i="8"/>
  <c r="ED5" i="8"/>
  <c r="EC5" i="8"/>
  <c r="EB5" i="8"/>
  <c r="EA5" i="8"/>
  <c r="DZ5" i="8"/>
  <c r="DY5" i="8"/>
  <c r="DX5" i="8"/>
  <c r="DW5" i="8"/>
  <c r="DV5" i="8"/>
  <c r="DU5" i="8"/>
  <c r="DT5" i="8"/>
  <c r="DS5" i="8"/>
  <c r="DR5" i="8"/>
  <c r="DQ5" i="8"/>
  <c r="DM5" i="8"/>
  <c r="DL5" i="8"/>
  <c r="DJ5" i="8"/>
  <c r="DI5" i="8"/>
  <c r="DF5" i="8"/>
  <c r="DE5" i="8"/>
  <c r="DC5" i="8"/>
  <c r="DB5" i="8"/>
  <c r="CW5" i="8"/>
  <c r="CV5" i="8"/>
  <c r="CU5" i="8"/>
  <c r="CT5" i="8"/>
  <c r="CR5" i="8"/>
  <c r="CQ5" i="8"/>
  <c r="CP5" i="8"/>
  <c r="CO5" i="8"/>
  <c r="CN5" i="8"/>
  <c r="CM5" i="8"/>
  <c r="CL5" i="8"/>
  <c r="CK5" i="8"/>
  <c r="CJ5" i="8"/>
  <c r="CG5" i="8"/>
  <c r="CF5" i="8"/>
  <c r="CE5" i="8"/>
  <c r="CC5" i="8"/>
  <c r="CB5" i="8"/>
  <c r="CA5" i="8"/>
  <c r="BZ5" i="8"/>
  <c r="BY5" i="8"/>
  <c r="BW5" i="8"/>
  <c r="BV5" i="8"/>
  <c r="BU5" i="8"/>
  <c r="BT5" i="8"/>
  <c r="BS5" i="8"/>
  <c r="BR5" i="8"/>
  <c r="BQ5" i="8"/>
  <c r="BN5" i="8"/>
  <c r="BM5" i="8"/>
  <c r="BL5" i="8"/>
  <c r="BJ5" i="8"/>
  <c r="BI5" i="8"/>
  <c r="BH5" i="8"/>
  <c r="BG5" i="8"/>
  <c r="BF5" i="8"/>
  <c r="BE5" i="8"/>
  <c r="BD5" i="8"/>
  <c r="BB5" i="8"/>
  <c r="BA5" i="8"/>
  <c r="AZ5" i="8"/>
  <c r="AY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R5" i="8"/>
  <c r="Q5" i="8"/>
  <c r="P5" i="8"/>
  <c r="O5" i="8"/>
  <c r="M5" i="8"/>
  <c r="L5" i="8"/>
  <c r="K5" i="8"/>
  <c r="J5" i="8"/>
  <c r="I5" i="8"/>
  <c r="H5" i="8"/>
  <c r="G5" i="8"/>
  <c r="F5" i="8"/>
  <c r="E5" i="8"/>
  <c r="D5" i="8"/>
  <c r="C5" i="8"/>
  <c r="B5" i="8"/>
  <c r="A5" i="8"/>
  <c r="HE4" i="8"/>
  <c r="HD4" i="8"/>
  <c r="HC4" i="8"/>
  <c r="HB4" i="8"/>
  <c r="HA4" i="8"/>
  <c r="GZ4" i="8"/>
  <c r="GV4" i="8"/>
  <c r="GU4" i="8"/>
  <c r="GS4" i="8"/>
  <c r="GR4" i="8"/>
  <c r="GO4" i="8"/>
  <c r="GN4" i="8"/>
  <c r="GL4" i="8"/>
  <c r="GK4" i="8"/>
  <c r="GF4" i="8"/>
  <c r="GE4" i="8"/>
  <c r="GD4" i="8"/>
  <c r="GC4" i="8"/>
  <c r="GA4" i="8"/>
  <c r="FZ4" i="8"/>
  <c r="FY4" i="8"/>
  <c r="FX4" i="8"/>
  <c r="FW4" i="8"/>
  <c r="FV4" i="8"/>
  <c r="FU4" i="8"/>
  <c r="FT4" i="8"/>
  <c r="FS4" i="8"/>
  <c r="FP4" i="8"/>
  <c r="FO4" i="8"/>
  <c r="FN4" i="8"/>
  <c r="FL4" i="8"/>
  <c r="FK4" i="8"/>
  <c r="FJ4" i="8"/>
  <c r="FI4" i="8"/>
  <c r="FH4" i="8"/>
  <c r="FF4" i="8"/>
  <c r="FE4" i="8"/>
  <c r="FD4" i="8"/>
  <c r="FC4" i="8"/>
  <c r="FB4" i="8"/>
  <c r="FA4" i="8"/>
  <c r="EZ4" i="8"/>
  <c r="EW4" i="8"/>
  <c r="EV4" i="8"/>
  <c r="EU4" i="8"/>
  <c r="ES4" i="8"/>
  <c r="ER4" i="8"/>
  <c r="EQ4" i="8"/>
  <c r="EP4" i="8"/>
  <c r="EO4" i="8"/>
  <c r="EN4" i="8"/>
  <c r="EM4" i="8"/>
  <c r="EK4" i="8"/>
  <c r="EJ4" i="8"/>
  <c r="EI4" i="8"/>
  <c r="EH4" i="8"/>
  <c r="ED4" i="8"/>
  <c r="EC4" i="8"/>
  <c r="EB4" i="8"/>
  <c r="EA4" i="8"/>
  <c r="DZ4" i="8"/>
  <c r="DY4" i="8"/>
  <c r="DX4" i="8"/>
  <c r="DW4" i="8"/>
  <c r="DV4" i="8"/>
  <c r="DU4" i="8"/>
  <c r="DT4" i="8"/>
  <c r="DS4" i="8"/>
  <c r="DR4" i="8"/>
  <c r="DQ4" i="8"/>
  <c r="DM4" i="8"/>
  <c r="DL4" i="8"/>
  <c r="DJ4" i="8"/>
  <c r="DI4" i="8"/>
  <c r="DF4" i="8"/>
  <c r="DE4" i="8"/>
  <c r="DC4" i="8"/>
  <c r="DB4" i="8"/>
  <c r="CW4" i="8"/>
  <c r="CV4" i="8"/>
  <c r="CU4" i="8"/>
  <c r="CT4" i="8"/>
  <c r="CR4" i="8"/>
  <c r="CQ4" i="8"/>
  <c r="CP4" i="8"/>
  <c r="CO4" i="8"/>
  <c r="CN4" i="8"/>
  <c r="CM4" i="8"/>
  <c r="CL4" i="8"/>
  <c r="CK4" i="8"/>
  <c r="CJ4" i="8"/>
  <c r="CG4" i="8"/>
  <c r="CF4" i="8"/>
  <c r="CE4" i="8"/>
  <c r="CC4" i="8"/>
  <c r="CB4" i="8"/>
  <c r="CA4" i="8"/>
  <c r="BZ4" i="8"/>
  <c r="BY4" i="8"/>
  <c r="BW4" i="8"/>
  <c r="BV4" i="8"/>
  <c r="BU4" i="8"/>
  <c r="BT4" i="8"/>
  <c r="BS4" i="8"/>
  <c r="BR4" i="8"/>
  <c r="BQ4" i="8"/>
  <c r="BN4" i="8"/>
  <c r="BM4" i="8"/>
  <c r="BL4" i="8"/>
  <c r="BJ4" i="8"/>
  <c r="BI4" i="8"/>
  <c r="BH4" i="8"/>
  <c r="BG4" i="8"/>
  <c r="BF4" i="8"/>
  <c r="BE4" i="8"/>
  <c r="BD4" i="8"/>
  <c r="BB4" i="8"/>
  <c r="BA4" i="8"/>
  <c r="AZ4" i="8"/>
  <c r="AY4" i="8"/>
  <c r="AU4" i="8"/>
  <c r="AT4" i="8"/>
  <c r="AS4" i="8"/>
  <c r="AR4" i="8"/>
  <c r="AQ4" i="8"/>
  <c r="AP4" i="8"/>
  <c r="AO4" i="8"/>
  <c r="AN4" i="8"/>
  <c r="AM4" i="8"/>
  <c r="AL4" i="8"/>
  <c r="AK4" i="8"/>
  <c r="AJ4" i="8"/>
  <c r="AI4" i="8"/>
  <c r="AH4" i="8"/>
  <c r="AG4" i="8"/>
  <c r="AF4" i="8"/>
  <c r="AE4" i="8"/>
  <c r="AD4" i="8"/>
  <c r="AC4" i="8"/>
  <c r="AB4" i="8"/>
  <c r="AA4" i="8"/>
  <c r="Z4" i="8"/>
  <c r="Y4" i="8"/>
  <c r="X4" i="8"/>
  <c r="W4" i="8"/>
  <c r="V4" i="8"/>
  <c r="U4" i="8"/>
  <c r="T4" i="8"/>
  <c r="R4" i="8"/>
  <c r="Q4" i="8"/>
  <c r="P4" i="8"/>
  <c r="O4" i="8"/>
  <c r="M4" i="8"/>
  <c r="L4" i="8"/>
  <c r="K4" i="8"/>
  <c r="J4" i="8"/>
  <c r="I4" i="8"/>
  <c r="H4" i="8"/>
  <c r="G4" i="8"/>
  <c r="F4" i="8"/>
  <c r="E4" i="8"/>
  <c r="D4" i="8"/>
  <c r="C4" i="8"/>
  <c r="B4" i="8"/>
  <c r="A4" i="8"/>
  <c r="HE3" i="8"/>
  <c r="HD3" i="8"/>
  <c r="HC3" i="8"/>
  <c r="HB3" i="8"/>
  <c r="HA3" i="8"/>
  <c r="GZ3" i="8"/>
  <c r="GV3" i="8"/>
  <c r="GU3" i="8"/>
  <c r="GS3" i="8"/>
  <c r="GR3" i="8"/>
  <c r="GO3" i="8"/>
  <c r="GN3" i="8"/>
  <c r="GL3" i="8"/>
  <c r="GK3" i="8"/>
  <c r="GF3" i="8"/>
  <c r="GE3" i="8"/>
  <c r="GD3" i="8"/>
  <c r="GC3" i="8"/>
  <c r="GA3" i="8"/>
  <c r="FZ3" i="8"/>
  <c r="FY3" i="8"/>
  <c r="FX3" i="8"/>
  <c r="FW3" i="8"/>
  <c r="FV3" i="8"/>
  <c r="FU3" i="8"/>
  <c r="FT3" i="8"/>
  <c r="FS3" i="8"/>
  <c r="FP3" i="8"/>
  <c r="FO3" i="8"/>
  <c r="FN3" i="8"/>
  <c r="FL3" i="8"/>
  <c r="FK3" i="8"/>
  <c r="FJ3" i="8"/>
  <c r="FI3" i="8"/>
  <c r="FH3" i="8"/>
  <c r="FF3" i="8"/>
  <c r="FE3" i="8"/>
  <c r="FD3" i="8"/>
  <c r="FC3" i="8"/>
  <c r="FB3" i="8"/>
  <c r="FA3" i="8"/>
  <c r="EZ3" i="8"/>
  <c r="EW3" i="8"/>
  <c r="EV3" i="8"/>
  <c r="EU3" i="8"/>
  <c r="ES3" i="8"/>
  <c r="ER3" i="8"/>
  <c r="EQ3" i="8"/>
  <c r="EP3" i="8"/>
  <c r="EO3" i="8"/>
  <c r="EN3" i="8"/>
  <c r="EM3" i="8"/>
  <c r="EK3" i="8"/>
  <c r="EJ3" i="8"/>
  <c r="EI3" i="8"/>
  <c r="EH3" i="8"/>
  <c r="ED3" i="8"/>
  <c r="EC3" i="8"/>
  <c r="EB3" i="8"/>
  <c r="EA3" i="8"/>
  <c r="DZ3" i="8"/>
  <c r="DY3" i="8"/>
  <c r="DX3" i="8"/>
  <c r="DW3" i="8"/>
  <c r="DV3" i="8"/>
  <c r="DU3" i="8"/>
  <c r="DT3" i="8"/>
  <c r="DS3" i="8"/>
  <c r="DR3" i="8"/>
  <c r="DQ3" i="8"/>
  <c r="DM3" i="8"/>
  <c r="DL3" i="8"/>
  <c r="DJ3" i="8"/>
  <c r="DI3" i="8"/>
  <c r="DF3" i="8"/>
  <c r="DE3" i="8"/>
  <c r="DC3" i="8"/>
  <c r="DB3" i="8"/>
  <c r="CW3" i="8"/>
  <c r="CV3" i="8"/>
  <c r="CU3" i="8"/>
  <c r="CT3" i="8"/>
  <c r="CR3" i="8"/>
  <c r="CQ3" i="8"/>
  <c r="CP3" i="8"/>
  <c r="CO3" i="8"/>
  <c r="CN3" i="8"/>
  <c r="CM3" i="8"/>
  <c r="CL3" i="8"/>
  <c r="CK3" i="8"/>
  <c r="CJ3" i="8"/>
  <c r="CG3" i="8"/>
  <c r="CF3" i="8"/>
  <c r="CE3" i="8"/>
  <c r="CC3" i="8"/>
  <c r="CB3" i="8"/>
  <c r="CA3" i="8"/>
  <c r="BZ3" i="8"/>
  <c r="BY3" i="8"/>
  <c r="BW3" i="8"/>
  <c r="BV3" i="8"/>
  <c r="BU3" i="8"/>
  <c r="BT3" i="8"/>
  <c r="BS3" i="8"/>
  <c r="BR3" i="8"/>
  <c r="BQ3" i="8"/>
  <c r="BN3" i="8"/>
  <c r="BM3" i="8"/>
  <c r="BL3" i="8"/>
  <c r="BJ3" i="8"/>
  <c r="BI3" i="8"/>
  <c r="BH3" i="8"/>
  <c r="BG3" i="8"/>
  <c r="BF3" i="8"/>
  <c r="BE3" i="8"/>
  <c r="BD3" i="8"/>
  <c r="BB3" i="8"/>
  <c r="BA3" i="8"/>
  <c r="AZ3" i="8"/>
  <c r="AY3" i="8"/>
  <c r="AU3" i="8"/>
  <c r="AT3" i="8"/>
  <c r="AS3" i="8"/>
  <c r="AR3" i="8"/>
  <c r="AQ3" i="8"/>
  <c r="AP3" i="8"/>
  <c r="AO3" i="8"/>
  <c r="AN3" i="8"/>
  <c r="AM3" i="8"/>
  <c r="AL3" i="8"/>
  <c r="AK3" i="8"/>
  <c r="AJ3" i="8"/>
  <c r="AI3" i="8"/>
  <c r="AH3" i="8"/>
  <c r="AG3" i="8"/>
  <c r="AF3" i="8"/>
  <c r="AE3" i="8"/>
  <c r="AD3" i="8"/>
  <c r="AC3" i="8"/>
  <c r="AB3" i="8"/>
  <c r="AA3" i="8"/>
  <c r="Z3" i="8"/>
  <c r="Y3" i="8"/>
  <c r="X3" i="8"/>
  <c r="W3" i="8"/>
  <c r="V3" i="8"/>
  <c r="U3" i="8"/>
  <c r="T3" i="8"/>
  <c r="R3" i="8"/>
  <c r="Q3" i="8"/>
  <c r="P3" i="8"/>
  <c r="O3" i="8"/>
  <c r="M3" i="8"/>
  <c r="L3" i="8"/>
  <c r="K3" i="8"/>
  <c r="J3" i="8"/>
  <c r="I3" i="8"/>
  <c r="H3" i="8"/>
  <c r="G3" i="8"/>
  <c r="F3" i="8"/>
  <c r="E3" i="8"/>
  <c r="D3" i="8"/>
  <c r="C3" i="8"/>
  <c r="B3" i="8"/>
  <c r="A3" i="8"/>
  <c r="A2" i="8"/>
  <c r="B2" i="8"/>
  <c r="C2" i="8"/>
  <c r="D2" i="8"/>
  <c r="E2" i="8"/>
  <c r="F2" i="8"/>
  <c r="G2" i="8"/>
  <c r="H2" i="8"/>
  <c r="I2" i="8"/>
  <c r="K2" i="8"/>
  <c r="L2" i="8"/>
  <c r="O2" i="8"/>
  <c r="P2" i="8"/>
  <c r="Q2" i="8"/>
  <c r="R2" i="8"/>
  <c r="T2" i="8"/>
  <c r="U2" i="8"/>
  <c r="V2" i="8"/>
  <c r="W2" i="8"/>
  <c r="X2" i="8"/>
  <c r="Y2" i="8"/>
  <c r="Z2" i="8"/>
  <c r="AA2" i="8"/>
  <c r="AB2" i="8"/>
  <c r="AC2" i="8"/>
  <c r="AD2" i="8"/>
  <c r="AE2" i="8"/>
  <c r="AF2" i="8"/>
  <c r="AG2" i="8"/>
  <c r="AH2" i="8"/>
  <c r="AI2" i="8"/>
  <c r="AJ2" i="8"/>
  <c r="AK2" i="8"/>
  <c r="AL2" i="8"/>
  <c r="AM2" i="8"/>
  <c r="AN2" i="8"/>
  <c r="AO2" i="8"/>
  <c r="AP2" i="8"/>
  <c r="AQ2" i="8"/>
  <c r="AR2" i="8"/>
  <c r="AS2" i="8"/>
  <c r="AT2" i="8"/>
  <c r="AU2" i="8"/>
  <c r="AY2" i="8"/>
  <c r="AZ2" i="8"/>
  <c r="BA2" i="8"/>
  <c r="BB2" i="8"/>
  <c r="BD2" i="8"/>
  <c r="BE2" i="8"/>
  <c r="BF2" i="8"/>
  <c r="BG2" i="8"/>
  <c r="BH2" i="8"/>
  <c r="BI2" i="8"/>
  <c r="BJ2" i="8"/>
  <c r="BL2" i="8"/>
  <c r="BM2" i="8"/>
  <c r="BN2" i="8"/>
  <c r="BQ2" i="8"/>
  <c r="BR2" i="8"/>
  <c r="BS2" i="8"/>
  <c r="BT2" i="8"/>
  <c r="BU2" i="8"/>
  <c r="BV2" i="8"/>
  <c r="BW2" i="8"/>
  <c r="BY2" i="8"/>
  <c r="BZ2" i="8"/>
  <c r="CA2" i="8"/>
  <c r="CB2" i="8"/>
  <c r="CC2" i="8"/>
  <c r="CE2" i="8"/>
  <c r="CF2" i="8"/>
  <c r="CG2" i="8"/>
  <c r="CJ2" i="8"/>
  <c r="CK2" i="8"/>
  <c r="CL2" i="8"/>
  <c r="CM2" i="8"/>
  <c r="CN2" i="8"/>
  <c r="CO2" i="8"/>
  <c r="CP2" i="8"/>
  <c r="CQ2" i="8"/>
  <c r="CR2" i="8"/>
  <c r="CT2" i="8"/>
  <c r="CU2" i="8"/>
  <c r="CV2" i="8"/>
  <c r="CW2" i="8"/>
  <c r="DB2" i="8"/>
  <c r="DC2" i="8"/>
  <c r="DE2" i="8"/>
  <c r="DF2" i="8"/>
  <c r="DI2" i="8"/>
  <c r="DJ2" i="8"/>
  <c r="DL2" i="8"/>
  <c r="DM2" i="8"/>
  <c r="DQ2" i="8"/>
  <c r="DR2" i="8"/>
  <c r="DS2" i="8"/>
  <c r="DT2" i="8"/>
  <c r="DU2" i="8"/>
  <c r="DV2" i="8"/>
  <c r="DW2" i="8"/>
  <c r="DX2" i="8"/>
  <c r="DY2" i="8"/>
  <c r="DZ2" i="8"/>
  <c r="EA2" i="8"/>
  <c r="EB2" i="8"/>
  <c r="EC2" i="8"/>
  <c r="ED2" i="8"/>
  <c r="EH2" i="8"/>
  <c r="EI2" i="8"/>
  <c r="EJ2" i="8"/>
  <c r="EK2" i="8"/>
  <c r="EM2" i="8"/>
  <c r="EN2" i="8"/>
  <c r="EO2" i="8"/>
  <c r="EP2" i="8"/>
  <c r="EQ2" i="8"/>
  <c r="ER2" i="8"/>
  <c r="ES2" i="8"/>
  <c r="EU2" i="8"/>
  <c r="EV2" i="8"/>
  <c r="EW2" i="8"/>
  <c r="EZ2" i="8"/>
  <c r="FA2" i="8"/>
  <c r="FB2" i="8"/>
  <c r="FC2" i="8"/>
  <c r="FD2" i="8"/>
  <c r="FE2" i="8"/>
  <c r="FF2" i="8"/>
  <c r="FH2" i="8"/>
  <c r="FI2" i="8"/>
  <c r="FJ2" i="8"/>
  <c r="FK2" i="8"/>
  <c r="FL2" i="8"/>
  <c r="FN2" i="8"/>
  <c r="FO2" i="8"/>
  <c r="FP2" i="8"/>
  <c r="FS2" i="8"/>
  <c r="FT2" i="8"/>
  <c r="FU2" i="8"/>
  <c r="FV2" i="8"/>
  <c r="FW2" i="8"/>
  <c r="FX2" i="8"/>
  <c r="FY2" i="8"/>
  <c r="FZ2" i="8"/>
  <c r="GA2" i="8"/>
  <c r="GC2" i="8"/>
  <c r="GD2" i="8"/>
  <c r="GE2" i="8"/>
  <c r="GF2" i="8"/>
  <c r="GK2" i="8"/>
  <c r="GL2" i="8"/>
  <c r="GN2" i="8"/>
  <c r="GO2" i="8"/>
  <c r="GR2" i="8"/>
  <c r="GS2" i="8"/>
  <c r="GU2" i="8"/>
  <c r="GV2" i="8"/>
  <c r="GZ2" i="8"/>
  <c r="HA2" i="8"/>
  <c r="HB2" i="8"/>
  <c r="HC2" i="8"/>
  <c r="HD2" i="8"/>
  <c r="HE2" i="8"/>
  <c r="O77" i="1" l="1"/>
  <c r="O75" i="1" s="1"/>
  <c r="K77" i="1"/>
  <c r="K75" i="1" s="1"/>
  <c r="K146" i="1" s="1"/>
  <c r="CI2" i="8"/>
  <c r="O126" i="1"/>
  <c r="FQ2" i="8" s="1"/>
  <c r="K126" i="1"/>
  <c r="CH2" i="8" s="1"/>
  <c r="EL2" i="8"/>
  <c r="O141" i="1"/>
  <c r="B228" i="6"/>
  <c r="EF2" i="8" l="1"/>
  <c r="AW2" i="8"/>
  <c r="O146" i="1"/>
  <c r="EE2" i="8"/>
  <c r="AV2" i="8"/>
  <c r="L57" i="1"/>
  <c r="R80" i="1"/>
  <c r="I105" i="1"/>
  <c r="I104" i="1"/>
  <c r="I80" i="1"/>
  <c r="K221" i="1" l="1"/>
  <c r="CX2" i="8"/>
  <c r="K150" i="1"/>
  <c r="GG2" i="8"/>
  <c r="O150" i="1"/>
  <c r="GH2" i="8" s="1"/>
  <c r="O215" i="5"/>
  <c r="K215" i="5"/>
  <c r="O211" i="5"/>
  <c r="K211" i="5"/>
  <c r="O211" i="6"/>
  <c r="K211" i="6"/>
  <c r="O211" i="3"/>
  <c r="K211" i="3"/>
  <c r="O211" i="2"/>
  <c r="K211" i="2"/>
  <c r="CY2" i="8" l="1"/>
  <c r="O211" i="1"/>
  <c r="K211" i="1"/>
  <c r="K178" i="1"/>
  <c r="K214" i="1" l="1"/>
  <c r="DO2" i="8"/>
  <c r="B233" i="5"/>
  <c r="B232" i="5"/>
  <c r="B231" i="5"/>
  <c r="B230" i="5"/>
  <c r="B229" i="5"/>
  <c r="B228" i="5"/>
  <c r="B232" i="6"/>
  <c r="B231" i="6"/>
  <c r="B230" i="6"/>
  <c r="B229" i="6"/>
  <c r="A20" i="9"/>
  <c r="B227" i="6"/>
  <c r="B227" i="3"/>
  <c r="B227" i="2"/>
  <c r="B232" i="3"/>
  <c r="B231" i="3"/>
  <c r="B230" i="3"/>
  <c r="B229" i="3"/>
  <c r="B228" i="3"/>
  <c r="B232" i="2"/>
  <c r="B231" i="2"/>
  <c r="B230" i="2"/>
  <c r="B229" i="2"/>
  <c r="B228" i="2"/>
  <c r="B233" i="1"/>
  <c r="B232" i="1"/>
  <c r="B231" i="1"/>
  <c r="B230" i="1"/>
  <c r="B229" i="1"/>
  <c r="B228" i="1"/>
  <c r="A5" i="9" l="1"/>
  <c r="A6" i="9"/>
  <c r="A8" i="9"/>
  <c r="A21" i="9"/>
  <c r="A19" i="9"/>
  <c r="A9" i="9"/>
  <c r="A22" i="9"/>
  <c r="A10" i="9"/>
  <c r="A23" i="9"/>
  <c r="A11" i="9"/>
  <c r="A24" i="9"/>
  <c r="A12" i="9"/>
  <c r="A25" i="9"/>
  <c r="A14" i="9"/>
  <c r="A26" i="9"/>
  <c r="A15" i="9"/>
  <c r="A27" i="9"/>
  <c r="A16" i="9"/>
  <c r="A28" i="9"/>
  <c r="A1" i="9"/>
  <c r="A17" i="9"/>
  <c r="A29" i="9"/>
  <c r="A2" i="9"/>
  <c r="A18" i="9"/>
  <c r="A30" i="9"/>
  <c r="A3" i="9"/>
  <c r="A7" i="9"/>
  <c r="A4" i="9"/>
  <c r="A13" i="9"/>
  <c r="K215" i="6"/>
  <c r="K215" i="3"/>
  <c r="K215" i="2"/>
  <c r="O178" i="5"/>
  <c r="K178" i="5"/>
  <c r="O172" i="5"/>
  <c r="K172" i="5"/>
  <c r="O169" i="5"/>
  <c r="GQ6" i="8" s="1"/>
  <c r="K169" i="5"/>
  <c r="DH6" i="8" s="1"/>
  <c r="O163" i="5"/>
  <c r="GM6" i="8" s="1"/>
  <c r="K163" i="5"/>
  <c r="DD6" i="8" s="1"/>
  <c r="O160" i="5"/>
  <c r="K160" i="5"/>
  <c r="O178" i="6"/>
  <c r="GX5" i="8" s="1"/>
  <c r="K178" i="6"/>
  <c r="O172" i="6"/>
  <c r="GT5" i="8" s="1"/>
  <c r="K172" i="6"/>
  <c r="DK5" i="8" s="1"/>
  <c r="O169" i="6"/>
  <c r="K169" i="6"/>
  <c r="DH5" i="8" s="1"/>
  <c r="O163" i="6"/>
  <c r="GM5" i="8" s="1"/>
  <c r="K163" i="6"/>
  <c r="DD5" i="8" s="1"/>
  <c r="O160" i="6"/>
  <c r="GJ5" i="8" s="1"/>
  <c r="K160" i="6"/>
  <c r="DA5" i="8" s="1"/>
  <c r="K158" i="5" l="1"/>
  <c r="CZ6" i="8" s="1"/>
  <c r="DA6" i="8"/>
  <c r="O158" i="5"/>
  <c r="GI6" i="8" s="1"/>
  <c r="GJ6" i="8"/>
  <c r="K167" i="5"/>
  <c r="DG6" i="8" s="1"/>
  <c r="DK6" i="8"/>
  <c r="O167" i="5"/>
  <c r="GP6" i="8" s="1"/>
  <c r="GT6" i="8"/>
  <c r="DO6" i="8"/>
  <c r="K214" i="5"/>
  <c r="O167" i="6"/>
  <c r="GP5" i="8" s="1"/>
  <c r="GQ5" i="8"/>
  <c r="GX6" i="8"/>
  <c r="O214" i="5"/>
  <c r="K214" i="6"/>
  <c r="DO5" i="8"/>
  <c r="O158" i="6"/>
  <c r="GI5" i="8" s="1"/>
  <c r="O215" i="3"/>
  <c r="O215" i="2"/>
  <c r="K167" i="6"/>
  <c r="DG5" i="8" s="1"/>
  <c r="O215" i="6"/>
  <c r="O214" i="6"/>
  <c r="K158" i="6"/>
  <c r="CZ5" i="8" s="1"/>
  <c r="O178" i="3"/>
  <c r="GX4" i="8" s="1"/>
  <c r="K178" i="3"/>
  <c r="DO4" i="8" s="1"/>
  <c r="O172" i="3"/>
  <c r="GT4" i="8" s="1"/>
  <c r="K172" i="3"/>
  <c r="DK4" i="8" s="1"/>
  <c r="O169" i="3"/>
  <c r="GQ4" i="8" s="1"/>
  <c r="K169" i="3"/>
  <c r="DH4" i="8" s="1"/>
  <c r="O163" i="3"/>
  <c r="GM4" i="8" s="1"/>
  <c r="K163" i="3"/>
  <c r="O160" i="3"/>
  <c r="GJ4" i="8" s="1"/>
  <c r="K160" i="3"/>
  <c r="DA4" i="8" s="1"/>
  <c r="K178" i="2"/>
  <c r="DO3" i="8" s="1"/>
  <c r="O178" i="2"/>
  <c r="GX3" i="8" s="1"/>
  <c r="O172" i="2"/>
  <c r="GT3" i="8" s="1"/>
  <c r="K172" i="2"/>
  <c r="O169" i="2"/>
  <c r="K169" i="2"/>
  <c r="DH3" i="8" s="1"/>
  <c r="O163" i="2"/>
  <c r="GM3" i="8" s="1"/>
  <c r="K163" i="2"/>
  <c r="DD3" i="8" s="1"/>
  <c r="O160" i="2"/>
  <c r="K160" i="2"/>
  <c r="DA3" i="8" s="1"/>
  <c r="O176" i="5" l="1"/>
  <c r="GW6" i="8" s="1"/>
  <c r="K176" i="5"/>
  <c r="DN6" i="8" s="1"/>
  <c r="K167" i="3"/>
  <c r="DG4" i="8" s="1"/>
  <c r="O176" i="6"/>
  <c r="GW5" i="8" s="1"/>
  <c r="O167" i="2"/>
  <c r="GP3" i="8" s="1"/>
  <c r="GQ3" i="8"/>
  <c r="K158" i="3"/>
  <c r="CZ4" i="8" s="1"/>
  <c r="DD4" i="8"/>
  <c r="K167" i="2"/>
  <c r="DG3" i="8" s="1"/>
  <c r="DK3" i="8"/>
  <c r="O158" i="2"/>
  <c r="GI3" i="8" s="1"/>
  <c r="GJ3" i="8"/>
  <c r="O167" i="3"/>
  <c r="GP4" i="8" s="1"/>
  <c r="K214" i="3"/>
  <c r="O214" i="3"/>
  <c r="O158" i="3"/>
  <c r="GI4" i="8" s="1"/>
  <c r="K214" i="2"/>
  <c r="O214" i="2"/>
  <c r="K158" i="2"/>
  <c r="K176" i="6"/>
  <c r="DN5" i="8" s="1"/>
  <c r="K176" i="3" l="1"/>
  <c r="DN4" i="8" s="1"/>
  <c r="O176" i="3"/>
  <c r="GW4" i="8" s="1"/>
  <c r="O176" i="2"/>
  <c r="GW3" i="8" s="1"/>
  <c r="K176" i="2"/>
  <c r="DN3" i="8" s="1"/>
  <c r="CZ3" i="8"/>
  <c r="P49" i="1"/>
  <c r="P48" i="1"/>
  <c r="P45" i="1"/>
  <c r="P44" i="1"/>
  <c r="O210" i="1" l="1"/>
  <c r="O178" i="1"/>
  <c r="GX2" i="8" s="1"/>
  <c r="O214" i="1" l="1"/>
  <c r="GY2" i="8"/>
  <c r="DP2" i="8"/>
  <c r="O172" i="1"/>
  <c r="GT2" i="8" s="1"/>
  <c r="O169" i="1"/>
  <c r="GQ2" i="8" s="1"/>
  <c r="O163" i="1"/>
  <c r="GM2" i="8" s="1"/>
  <c r="O160" i="1"/>
  <c r="GJ2" i="8" s="1"/>
  <c r="K172" i="1"/>
  <c r="DK2" i="8" s="1"/>
  <c r="K169" i="1"/>
  <c r="DH2" i="8" s="1"/>
  <c r="K163" i="1"/>
  <c r="DD2" i="8" s="1"/>
  <c r="K160" i="1"/>
  <c r="DA2" i="8" s="1"/>
  <c r="K215" i="1" l="1"/>
  <c r="O215" i="1"/>
  <c r="O167" i="1"/>
  <c r="GP2" i="8" s="1"/>
  <c r="K167" i="1"/>
  <c r="DG2" i="8" s="1"/>
  <c r="K158" i="1"/>
  <c r="K219" i="1" s="1"/>
  <c r="O158" i="1"/>
  <c r="GI2" i="8" s="1"/>
  <c r="R148" i="6"/>
  <c r="I148" i="6"/>
  <c r="R143" i="6"/>
  <c r="J143" i="6"/>
  <c r="R142" i="6"/>
  <c r="J142" i="6"/>
  <c r="O140" i="6"/>
  <c r="GB5" i="8" s="1"/>
  <c r="K140" i="6"/>
  <c r="CS5" i="8" s="1"/>
  <c r="R138" i="6"/>
  <c r="I138" i="6"/>
  <c r="R137" i="6"/>
  <c r="I137" i="6"/>
  <c r="R136" i="6"/>
  <c r="I136" i="6"/>
  <c r="R135" i="6"/>
  <c r="I135" i="6"/>
  <c r="R134" i="6"/>
  <c r="I134" i="6"/>
  <c r="R133" i="6"/>
  <c r="I133" i="6"/>
  <c r="R132" i="6"/>
  <c r="I132" i="6"/>
  <c r="R131" i="6"/>
  <c r="I131" i="6"/>
  <c r="R130" i="6"/>
  <c r="I130" i="6"/>
  <c r="O129" i="6"/>
  <c r="K129" i="6"/>
  <c r="O128" i="6"/>
  <c r="K128" i="6"/>
  <c r="CI5" i="8" s="1"/>
  <c r="O120" i="6"/>
  <c r="FM5" i="8" s="1"/>
  <c r="K120" i="6"/>
  <c r="CD5" i="8" s="1"/>
  <c r="O112" i="6"/>
  <c r="FG5" i="8" s="1"/>
  <c r="K112" i="6"/>
  <c r="BX5" i="8" s="1"/>
  <c r="R105" i="6"/>
  <c r="I105" i="6"/>
  <c r="R104" i="6"/>
  <c r="I104" i="6"/>
  <c r="O103" i="6"/>
  <c r="EY5" i="8" s="1"/>
  <c r="K103" i="6"/>
  <c r="BP5" i="8" s="1"/>
  <c r="O101" i="6"/>
  <c r="K101" i="6"/>
  <c r="BO5" i="8" s="1"/>
  <c r="O95" i="6"/>
  <c r="ET5" i="8" s="1"/>
  <c r="K95" i="6"/>
  <c r="BK5" i="8" s="1"/>
  <c r="R86" i="6"/>
  <c r="I86" i="6"/>
  <c r="O85" i="6"/>
  <c r="EL5" i="8" s="1"/>
  <c r="K85" i="6"/>
  <c r="BC5" i="8" s="1"/>
  <c r="R80" i="6"/>
  <c r="I80" i="6"/>
  <c r="O79" i="6"/>
  <c r="EG5" i="8" s="1"/>
  <c r="K79" i="6"/>
  <c r="O67" i="6"/>
  <c r="O64" i="6"/>
  <c r="P47" i="6"/>
  <c r="P46" i="6"/>
  <c r="P43" i="6"/>
  <c r="H43" i="6"/>
  <c r="H33" i="6"/>
  <c r="S5" i="8" s="1"/>
  <c r="F33" i="6"/>
  <c r="N5" i="8" s="1"/>
  <c r="G28" i="6"/>
  <c r="R148" i="5"/>
  <c r="I148" i="5"/>
  <c r="R143" i="5"/>
  <c r="J143" i="5"/>
  <c r="R142" i="5"/>
  <c r="J142" i="5"/>
  <c r="O140" i="5"/>
  <c r="GB6" i="8" s="1"/>
  <c r="K140" i="5"/>
  <c r="CS6" i="8" s="1"/>
  <c r="R138" i="5"/>
  <c r="I138" i="5"/>
  <c r="R137" i="5"/>
  <c r="I137" i="5"/>
  <c r="R136" i="5"/>
  <c r="I136" i="5"/>
  <c r="R135" i="5"/>
  <c r="I135" i="5"/>
  <c r="R134" i="5"/>
  <c r="I134" i="5"/>
  <c r="R133" i="5"/>
  <c r="I133" i="5"/>
  <c r="R132" i="5"/>
  <c r="I132" i="5"/>
  <c r="R131" i="5"/>
  <c r="I131" i="5"/>
  <c r="R130" i="5"/>
  <c r="I130" i="5"/>
  <c r="O129" i="5"/>
  <c r="K129" i="5"/>
  <c r="O128" i="5"/>
  <c r="K128" i="5"/>
  <c r="O120" i="5"/>
  <c r="FM6" i="8" s="1"/>
  <c r="K120" i="5"/>
  <c r="CD6" i="8" s="1"/>
  <c r="O112" i="5"/>
  <c r="FG6" i="8" s="1"/>
  <c r="K112" i="5"/>
  <c r="BX6" i="8" s="1"/>
  <c r="R105" i="5"/>
  <c r="I105" i="5"/>
  <c r="R104" i="5"/>
  <c r="I104" i="5"/>
  <c r="O103" i="5"/>
  <c r="EY6" i="8" s="1"/>
  <c r="K103" i="5"/>
  <c r="BP6" i="8" s="1"/>
  <c r="O101" i="5"/>
  <c r="K101" i="5"/>
  <c r="O95" i="5"/>
  <c r="ET6" i="8" s="1"/>
  <c r="K95" i="5"/>
  <c r="BK6" i="8" s="1"/>
  <c r="R86" i="5"/>
  <c r="I86" i="5"/>
  <c r="O85" i="5"/>
  <c r="K85" i="5"/>
  <c r="BC6" i="8" s="1"/>
  <c r="R80" i="5"/>
  <c r="I80" i="5"/>
  <c r="O79" i="5"/>
  <c r="EG6" i="8" s="1"/>
  <c r="K79" i="5"/>
  <c r="AX6" i="8" s="1"/>
  <c r="O67" i="5"/>
  <c r="O64" i="5"/>
  <c r="P47" i="5"/>
  <c r="P46" i="5"/>
  <c r="P43" i="5"/>
  <c r="H43" i="5"/>
  <c r="H33" i="5"/>
  <c r="S6" i="8" s="1"/>
  <c r="F33" i="5"/>
  <c r="N6" i="8" s="1"/>
  <c r="G28" i="5"/>
  <c r="R148" i="3"/>
  <c r="I148" i="3"/>
  <c r="R143" i="3"/>
  <c r="J143" i="3"/>
  <c r="R142" i="3"/>
  <c r="J142" i="3"/>
  <c r="O140" i="3"/>
  <c r="GB4" i="8" s="1"/>
  <c r="K140" i="3"/>
  <c r="CS4" i="8" s="1"/>
  <c r="R138" i="3"/>
  <c r="I138" i="3"/>
  <c r="R137" i="3"/>
  <c r="I137" i="3"/>
  <c r="R136" i="3"/>
  <c r="I136" i="3"/>
  <c r="R135" i="3"/>
  <c r="I135" i="3"/>
  <c r="R134" i="3"/>
  <c r="I134" i="3"/>
  <c r="R133" i="3"/>
  <c r="I133" i="3"/>
  <c r="R132" i="3"/>
  <c r="I132" i="3"/>
  <c r="R131" i="3"/>
  <c r="I131" i="3"/>
  <c r="R130" i="3"/>
  <c r="I130" i="3"/>
  <c r="O129" i="3"/>
  <c r="K129" i="3"/>
  <c r="O128" i="3"/>
  <c r="K128" i="3"/>
  <c r="CI4" i="8" s="1"/>
  <c r="O120" i="3"/>
  <c r="FM4" i="8" s="1"/>
  <c r="K120" i="3"/>
  <c r="CD4" i="8" s="1"/>
  <c r="O112" i="3"/>
  <c r="FG4" i="8" s="1"/>
  <c r="K112" i="3"/>
  <c r="BX4" i="8" s="1"/>
  <c r="R105" i="3"/>
  <c r="I105" i="3"/>
  <c r="R104" i="3"/>
  <c r="I104" i="3"/>
  <c r="O103" i="3"/>
  <c r="EY4" i="8" s="1"/>
  <c r="K103" i="3"/>
  <c r="BP4" i="8" s="1"/>
  <c r="O101" i="3"/>
  <c r="EX4" i="8" s="1"/>
  <c r="K101" i="3"/>
  <c r="BO4" i="8" s="1"/>
  <c r="O95" i="3"/>
  <c r="ET4" i="8" s="1"/>
  <c r="K95" i="3"/>
  <c r="BK4" i="8" s="1"/>
  <c r="R86" i="3"/>
  <c r="I86" i="3"/>
  <c r="O85" i="3"/>
  <c r="EL4" i="8" s="1"/>
  <c r="K85" i="3"/>
  <c r="R80" i="3"/>
  <c r="I80" i="3"/>
  <c r="O79" i="3"/>
  <c r="EG4" i="8" s="1"/>
  <c r="K79" i="3"/>
  <c r="AX4" i="8" s="1"/>
  <c r="O67" i="3"/>
  <c r="O64" i="3"/>
  <c r="P47" i="3"/>
  <c r="P46" i="3"/>
  <c r="P43" i="3"/>
  <c r="H43" i="3"/>
  <c r="H33" i="3"/>
  <c r="S4" i="8" s="1"/>
  <c r="F33" i="3"/>
  <c r="N4" i="8" s="1"/>
  <c r="G28" i="3"/>
  <c r="I85" i="6" l="1"/>
  <c r="I79" i="5"/>
  <c r="I112" i="3"/>
  <c r="I79" i="3"/>
  <c r="K209" i="3"/>
  <c r="BC4" i="8"/>
  <c r="BO6" i="8"/>
  <c r="K210" i="5"/>
  <c r="I140" i="5"/>
  <c r="O212" i="6"/>
  <c r="FR5" i="8"/>
  <c r="O212" i="3"/>
  <c r="FR4" i="8"/>
  <c r="O210" i="6"/>
  <c r="EX5" i="8"/>
  <c r="CZ2" i="8"/>
  <c r="K218" i="1"/>
  <c r="O126" i="5"/>
  <c r="FR6" i="8"/>
  <c r="O212" i="5"/>
  <c r="EL6" i="8"/>
  <c r="O209" i="5"/>
  <c r="I79" i="6"/>
  <c r="AX5" i="8"/>
  <c r="EX6" i="8"/>
  <c r="O210" i="5"/>
  <c r="I128" i="5"/>
  <c r="CI6" i="8"/>
  <c r="K212" i="5"/>
  <c r="I85" i="5"/>
  <c r="K209" i="5"/>
  <c r="I128" i="3"/>
  <c r="K212" i="3"/>
  <c r="K210" i="3"/>
  <c r="O210" i="3"/>
  <c r="O209" i="3"/>
  <c r="I112" i="6"/>
  <c r="K210" i="6"/>
  <c r="I128" i="6"/>
  <c r="K212" i="6"/>
  <c r="O209" i="6"/>
  <c r="K209" i="6"/>
  <c r="I112" i="5"/>
  <c r="J103" i="5"/>
  <c r="K126" i="5"/>
  <c r="J103" i="6"/>
  <c r="I140" i="6"/>
  <c r="K126" i="6"/>
  <c r="CH5" i="8" s="1"/>
  <c r="O126" i="6"/>
  <c r="FQ5" i="8" s="1"/>
  <c r="K141" i="6"/>
  <c r="I140" i="3"/>
  <c r="O126" i="3"/>
  <c r="FQ4" i="8" s="1"/>
  <c r="K126" i="3"/>
  <c r="CH4" i="8" s="1"/>
  <c r="R140" i="5"/>
  <c r="R140" i="6"/>
  <c r="R140" i="3"/>
  <c r="R128" i="5"/>
  <c r="K141" i="5"/>
  <c r="R128" i="6"/>
  <c r="K141" i="3"/>
  <c r="O141" i="3"/>
  <c r="R120" i="5"/>
  <c r="R120" i="6"/>
  <c r="R120" i="3"/>
  <c r="R112" i="5"/>
  <c r="R112" i="6"/>
  <c r="R112" i="3"/>
  <c r="R103" i="5"/>
  <c r="R101" i="5"/>
  <c r="R101" i="6"/>
  <c r="R103" i="6"/>
  <c r="R103" i="3"/>
  <c r="R101" i="3"/>
  <c r="J103" i="3"/>
  <c r="R95" i="5"/>
  <c r="R95" i="6"/>
  <c r="R95" i="3"/>
  <c r="R85" i="5"/>
  <c r="R85" i="6"/>
  <c r="I85" i="3"/>
  <c r="K77" i="5"/>
  <c r="O77" i="5"/>
  <c r="R79" i="6"/>
  <c r="K77" i="6"/>
  <c r="O77" i="3"/>
  <c r="EF4" i="8" s="1"/>
  <c r="R79" i="3"/>
  <c r="E33" i="5"/>
  <c r="E33" i="6"/>
  <c r="E33" i="3"/>
  <c r="O176" i="1"/>
  <c r="GW2" i="8" s="1"/>
  <c r="K176" i="1"/>
  <c r="DN2" i="8" s="1"/>
  <c r="O141" i="6"/>
  <c r="O77" i="6"/>
  <c r="EF5" i="8" s="1"/>
  <c r="O141" i="5"/>
  <c r="R79" i="5"/>
  <c r="R85" i="3"/>
  <c r="R128" i="3"/>
  <c r="K77" i="3"/>
  <c r="O75" i="3" l="1"/>
  <c r="EE4" i="8" s="1"/>
  <c r="K208" i="3"/>
  <c r="AW4" i="8"/>
  <c r="K208" i="6"/>
  <c r="AW5" i="8"/>
  <c r="FQ6" i="8"/>
  <c r="O213" i="5"/>
  <c r="CH6" i="8"/>
  <c r="K213" i="5"/>
  <c r="K208" i="5"/>
  <c r="AW6" i="8"/>
  <c r="EF6" i="8"/>
  <c r="O208" i="5"/>
  <c r="K213" i="3"/>
  <c r="O213" i="3"/>
  <c r="O208" i="3"/>
  <c r="O213" i="6"/>
  <c r="K213" i="6"/>
  <c r="O208" i="6"/>
  <c r="O75" i="5"/>
  <c r="R77" i="5"/>
  <c r="R77" i="3"/>
  <c r="K75" i="5"/>
  <c r="K75" i="6"/>
  <c r="AV5" i="8" s="1"/>
  <c r="K75" i="3"/>
  <c r="AV4" i="8" s="1"/>
  <c r="O75" i="6"/>
  <c r="EE5" i="8" s="1"/>
  <c r="R77" i="6"/>
  <c r="R75" i="3" l="1"/>
  <c r="O207" i="3"/>
  <c r="O146" i="3"/>
  <c r="O221" i="3" s="1"/>
  <c r="K207" i="5"/>
  <c r="AV6" i="8"/>
  <c r="O146" i="5"/>
  <c r="EE6" i="8"/>
  <c r="O207" i="5"/>
  <c r="K146" i="3"/>
  <c r="CX4" i="8" s="1"/>
  <c r="K207" i="3"/>
  <c r="K218" i="3"/>
  <c r="O146" i="6"/>
  <c r="GG5" i="8" s="1"/>
  <c r="O207" i="6"/>
  <c r="K146" i="6"/>
  <c r="K218" i="6"/>
  <c r="K207" i="6"/>
  <c r="K146" i="5"/>
  <c r="K150" i="5" s="1"/>
  <c r="CY6" i="8" s="1"/>
  <c r="K218" i="5"/>
  <c r="R75" i="5"/>
  <c r="I75" i="5"/>
  <c r="R75" i="6"/>
  <c r="I75" i="6"/>
  <c r="I75" i="3"/>
  <c r="R148" i="2"/>
  <c r="I148" i="2"/>
  <c r="R143" i="2"/>
  <c r="J143" i="2"/>
  <c r="R142" i="2"/>
  <c r="J142" i="2"/>
  <c r="O140" i="2"/>
  <c r="GB3" i="8" s="1"/>
  <c r="K140" i="2"/>
  <c r="CS3" i="8" s="1"/>
  <c r="R138" i="2"/>
  <c r="I138" i="2"/>
  <c r="R137" i="2"/>
  <c r="I137" i="2"/>
  <c r="R136" i="2"/>
  <c r="I136" i="2"/>
  <c r="R135" i="2"/>
  <c r="I135" i="2"/>
  <c r="R134" i="2"/>
  <c r="I134" i="2"/>
  <c r="R133" i="2"/>
  <c r="I133" i="2"/>
  <c r="R132" i="2"/>
  <c r="I132" i="2"/>
  <c r="R131" i="2"/>
  <c r="I131" i="2"/>
  <c r="R130" i="2"/>
  <c r="I130" i="2"/>
  <c r="O129" i="2"/>
  <c r="K129" i="2"/>
  <c r="O128" i="2"/>
  <c r="K128" i="2"/>
  <c r="CI3" i="8" s="1"/>
  <c r="O120" i="2"/>
  <c r="FM3" i="8" s="1"/>
  <c r="K120" i="2"/>
  <c r="CD3" i="8" s="1"/>
  <c r="O112" i="2"/>
  <c r="FG3" i="8" s="1"/>
  <c r="K112" i="2"/>
  <c r="BX3" i="8" s="1"/>
  <c r="R105" i="2"/>
  <c r="I105" i="2"/>
  <c r="R104" i="2"/>
  <c r="I104" i="2"/>
  <c r="O103" i="2"/>
  <c r="EY3" i="8" s="1"/>
  <c r="K103" i="2"/>
  <c r="BP3" i="8" s="1"/>
  <c r="O101" i="2"/>
  <c r="K101" i="2"/>
  <c r="BO3" i="8" s="1"/>
  <c r="O95" i="2"/>
  <c r="ET3" i="8" s="1"/>
  <c r="K95" i="2"/>
  <c r="BK3" i="8" s="1"/>
  <c r="R86" i="2"/>
  <c r="I86" i="2"/>
  <c r="O85" i="2"/>
  <c r="K85" i="2"/>
  <c r="BC3" i="8" s="1"/>
  <c r="R80" i="2"/>
  <c r="I80" i="2"/>
  <c r="O79" i="2"/>
  <c r="EG3" i="8" s="1"/>
  <c r="K79" i="2"/>
  <c r="AX3" i="8" s="1"/>
  <c r="O67" i="2"/>
  <c r="O64" i="2"/>
  <c r="P47" i="2"/>
  <c r="P46" i="2"/>
  <c r="P43" i="2"/>
  <c r="H43" i="2"/>
  <c r="N3" i="8"/>
  <c r="G28" i="2"/>
  <c r="O150" i="3" l="1"/>
  <c r="GH4" i="8" s="1"/>
  <c r="GG4" i="8"/>
  <c r="O219" i="3"/>
  <c r="O212" i="2"/>
  <c r="FR3" i="8"/>
  <c r="O210" i="2"/>
  <c r="EX3" i="8"/>
  <c r="K221" i="5"/>
  <c r="CX6" i="8"/>
  <c r="O209" i="2"/>
  <c r="EL3" i="8"/>
  <c r="K150" i="6"/>
  <c r="CY5" i="8" s="1"/>
  <c r="CX5" i="8"/>
  <c r="O150" i="5"/>
  <c r="GG6" i="8"/>
  <c r="O219" i="5"/>
  <c r="O221" i="5"/>
  <c r="O150" i="6"/>
  <c r="GH5" i="8" s="1"/>
  <c r="K219" i="3"/>
  <c r="K221" i="3"/>
  <c r="K150" i="3"/>
  <c r="CY4" i="8" s="1"/>
  <c r="I128" i="2"/>
  <c r="K212" i="2"/>
  <c r="K210" i="2"/>
  <c r="K209" i="2"/>
  <c r="I85" i="2"/>
  <c r="K219" i="6"/>
  <c r="K221" i="6"/>
  <c r="O221" i="6"/>
  <c r="O219" i="6"/>
  <c r="K220" i="5"/>
  <c r="K222" i="5"/>
  <c r="K219" i="5"/>
  <c r="J103" i="2"/>
  <c r="K126" i="2"/>
  <c r="CH3" i="8" s="1"/>
  <c r="O126" i="2"/>
  <c r="FQ3" i="8" s="1"/>
  <c r="I140" i="2"/>
  <c r="R140" i="2"/>
  <c r="K141" i="2"/>
  <c r="O141" i="2"/>
  <c r="R120" i="2"/>
  <c r="I112" i="2"/>
  <c r="R112" i="2"/>
  <c r="R103" i="2"/>
  <c r="R101" i="2"/>
  <c r="R95" i="2"/>
  <c r="R85" i="2"/>
  <c r="I79" i="2"/>
  <c r="R79" i="2"/>
  <c r="K77" i="2"/>
  <c r="E33" i="2"/>
  <c r="O77" i="2"/>
  <c r="EF3" i="8" s="1"/>
  <c r="R128" i="2"/>
  <c r="O67" i="1"/>
  <c r="O64" i="1"/>
  <c r="P47" i="1"/>
  <c r="P46" i="1"/>
  <c r="P43" i="1"/>
  <c r="R148" i="1"/>
  <c r="I148" i="1"/>
  <c r="R143" i="1"/>
  <c r="J143" i="1"/>
  <c r="R142" i="1"/>
  <c r="J142" i="1"/>
  <c r="R138" i="1"/>
  <c r="I138" i="1"/>
  <c r="R137" i="1"/>
  <c r="I137" i="1"/>
  <c r="R136" i="1"/>
  <c r="I136" i="1"/>
  <c r="R135" i="1"/>
  <c r="I135" i="1"/>
  <c r="R134" i="1"/>
  <c r="I134" i="1"/>
  <c r="R133" i="1"/>
  <c r="I133" i="1"/>
  <c r="R132" i="1"/>
  <c r="I132" i="1"/>
  <c r="R131" i="1"/>
  <c r="I131" i="1"/>
  <c r="R130" i="1"/>
  <c r="I130" i="1"/>
  <c r="O212" i="1"/>
  <c r="K212" i="1"/>
  <c r="R105" i="1"/>
  <c r="R104" i="1"/>
  <c r="R86" i="1"/>
  <c r="I86" i="1"/>
  <c r="O222" i="3" l="1"/>
  <c r="O220" i="3"/>
  <c r="O220" i="6"/>
  <c r="O222" i="6"/>
  <c r="K220" i="6"/>
  <c r="K222" i="6"/>
  <c r="GH6" i="8"/>
  <c r="O222" i="5"/>
  <c r="O220" i="5"/>
  <c r="K208" i="2"/>
  <c r="AW3" i="8"/>
  <c r="I112" i="1"/>
  <c r="I79" i="1"/>
  <c r="K220" i="3"/>
  <c r="K222" i="3"/>
  <c r="O213" i="2"/>
  <c r="K213" i="2"/>
  <c r="O208" i="2"/>
  <c r="K210" i="1"/>
  <c r="O209" i="1"/>
  <c r="K209" i="1"/>
  <c r="K75" i="2"/>
  <c r="R103" i="1"/>
  <c r="R140" i="1"/>
  <c r="R79" i="1"/>
  <c r="R95" i="1"/>
  <c r="R112" i="1"/>
  <c r="J103" i="1"/>
  <c r="R120" i="1"/>
  <c r="O75" i="2"/>
  <c r="EE3" i="8" s="1"/>
  <c r="R77" i="2"/>
  <c r="R128" i="1"/>
  <c r="R85" i="1"/>
  <c r="I85" i="1"/>
  <c r="I128" i="1"/>
  <c r="I140" i="1"/>
  <c r="R101" i="1"/>
  <c r="AV3" i="8" l="1"/>
  <c r="K207" i="2"/>
  <c r="K146" i="2"/>
  <c r="K218" i="2"/>
  <c r="O146" i="2"/>
  <c r="GG3" i="8" s="1"/>
  <c r="O207" i="2"/>
  <c r="O213" i="1"/>
  <c r="K213" i="1"/>
  <c r="O208" i="1"/>
  <c r="K208" i="1"/>
  <c r="R75" i="2"/>
  <c r="I75" i="2"/>
  <c r="R77" i="1"/>
  <c r="K150" i="2" l="1"/>
  <c r="CY3" i="8" s="1"/>
  <c r="CX3" i="8"/>
  <c r="O207" i="1"/>
  <c r="O219" i="2"/>
  <c r="O221" i="2"/>
  <c r="O150" i="2"/>
  <c r="GH3" i="8" s="1"/>
  <c r="K221" i="2"/>
  <c r="K219" i="2"/>
  <c r="I75" i="1"/>
  <c r="K207" i="1"/>
  <c r="R75" i="1"/>
  <c r="K222" i="2" l="1"/>
  <c r="K220" i="2"/>
  <c r="O220" i="2"/>
  <c r="O222" i="2"/>
  <c r="O221" i="1"/>
  <c r="O219" i="1"/>
  <c r="O222" i="1" l="1"/>
  <c r="O220" i="1"/>
  <c r="K222" i="1"/>
  <c r="K2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02C4CDF3-CD99-41E0-AE10-C35ABAD9E0FE}">
      <text>
        <r>
          <rPr>
            <b/>
            <sz val="9"/>
            <color indexed="81"/>
            <rFont val="Tahoma"/>
            <family val="2"/>
          </rPr>
          <t>Excluding direct transit passengers (non-terminal passengers)</t>
        </r>
      </text>
    </comment>
    <comment ref="H29" authorId="0" shapeId="0" xr:uid="{EAD7FF82-4097-43AF-BAE1-28D7963B91B7}">
      <text>
        <r>
          <rPr>
            <b/>
            <sz val="9"/>
            <color indexed="81"/>
            <rFont val="Tahoma"/>
            <family val="2"/>
          </rPr>
          <t>Excluding direct transit passengers (non-terminal passengers)</t>
        </r>
      </text>
    </comment>
    <comment ref="F31" authorId="0" shapeId="0" xr:uid="{10789D7D-AA4C-4F33-A85F-FCCF5843F49A}">
      <text>
        <r>
          <rPr>
            <b/>
            <sz val="9"/>
            <color indexed="81"/>
            <rFont val="Tahoma"/>
            <family val="2"/>
          </rPr>
          <t>Excluding trucked freight</t>
        </r>
      </text>
    </comment>
    <comment ref="H31" authorId="0" shapeId="0" xr:uid="{3A4571ED-9FE8-48F2-822C-1F8A8882C2D6}">
      <text>
        <r>
          <rPr>
            <b/>
            <sz val="9"/>
            <color indexed="81"/>
            <rFont val="Tahoma"/>
            <family val="2"/>
          </rPr>
          <t>Excluding trucked freight</t>
        </r>
      </text>
    </comment>
    <comment ref="K64" authorId="0" shapeId="0" xr:uid="{85599BDA-F89A-46A6-872C-A40C4051A4CD}">
      <text>
        <r>
          <rPr>
            <b/>
            <sz val="9"/>
            <color indexed="81"/>
            <rFont val="Tahoma"/>
            <family val="2"/>
          </rPr>
          <t>Only include operator personnel employed at this airport</t>
        </r>
      </text>
    </comment>
    <comment ref="K67" authorId="0" shapeId="0" xr:uid="{2202AECF-6BED-4E3C-91BD-55630090A757}">
      <text>
        <r>
          <rPr>
            <b/>
            <sz val="9"/>
            <color indexed="81"/>
            <rFont val="Tahoma"/>
            <family val="2"/>
          </rPr>
          <t>Includes employees of any field working on site; retail, maintenance, security,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F89DB117-434E-4659-9D3E-F00F9E12DE7F}">
      <text>
        <r>
          <rPr>
            <b/>
            <sz val="9"/>
            <color indexed="81"/>
            <rFont val="Tahoma"/>
            <family val="2"/>
          </rPr>
          <t>Excluding direct transit passengers (non-terminal passengers)</t>
        </r>
      </text>
    </comment>
    <comment ref="H29" authorId="0" shapeId="0" xr:uid="{51CAE47E-EB64-458B-8603-7F6D4ED02AA0}">
      <text>
        <r>
          <rPr>
            <b/>
            <sz val="9"/>
            <color indexed="81"/>
            <rFont val="Tahoma"/>
            <family val="2"/>
          </rPr>
          <t>Excluding direct transit passengers (non-terminal passengers)</t>
        </r>
      </text>
    </comment>
    <comment ref="F31" authorId="0" shapeId="0" xr:uid="{2C1EAB27-1174-4048-95C4-6DBC08B58851}">
      <text>
        <r>
          <rPr>
            <b/>
            <sz val="9"/>
            <color indexed="81"/>
            <rFont val="Tahoma"/>
            <family val="2"/>
          </rPr>
          <t>Excluding trucked freight</t>
        </r>
      </text>
    </comment>
    <comment ref="H31" authorId="0" shapeId="0" xr:uid="{F699DB2B-A1A1-44DB-ADBE-4CB3671373A0}">
      <text>
        <r>
          <rPr>
            <b/>
            <sz val="9"/>
            <color indexed="81"/>
            <rFont val="Tahoma"/>
            <family val="2"/>
          </rPr>
          <t>Excluding trucked freight</t>
        </r>
      </text>
    </comment>
    <comment ref="K64" authorId="0" shapeId="0" xr:uid="{8FDBE057-9235-4E86-83E7-53C1D367315D}">
      <text>
        <r>
          <rPr>
            <b/>
            <sz val="9"/>
            <color indexed="81"/>
            <rFont val="Tahoma"/>
            <family val="2"/>
          </rPr>
          <t>Only include operator personnel employed at this airport</t>
        </r>
      </text>
    </comment>
    <comment ref="K67" authorId="0" shapeId="0" xr:uid="{5DB0A667-EBF0-4D7C-9D95-D2733C78FBB8}">
      <text>
        <r>
          <rPr>
            <b/>
            <sz val="9"/>
            <color indexed="81"/>
            <rFont val="Tahoma"/>
            <family val="2"/>
          </rPr>
          <t>Includes employees of any field working on site; retail, maintenance, security,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871E3CAA-C60D-4FC4-89D7-1B0070F7554A}">
      <text>
        <r>
          <rPr>
            <b/>
            <sz val="9"/>
            <color indexed="81"/>
            <rFont val="Tahoma"/>
            <family val="2"/>
          </rPr>
          <t>Excluding direct transit passengers (non-terminal passengers)</t>
        </r>
      </text>
    </comment>
    <comment ref="H29" authorId="0" shapeId="0" xr:uid="{4A9BE88D-B221-4A8A-938E-EC25B4906A77}">
      <text>
        <r>
          <rPr>
            <b/>
            <sz val="9"/>
            <color indexed="81"/>
            <rFont val="Tahoma"/>
            <family val="2"/>
          </rPr>
          <t>Excluding direct transit passengers (non-terminal passengers)</t>
        </r>
      </text>
    </comment>
    <comment ref="F31" authorId="0" shapeId="0" xr:uid="{EFAF2FE4-F9A1-4BC5-9B4A-1181C6E2AC0C}">
      <text>
        <r>
          <rPr>
            <b/>
            <sz val="9"/>
            <color indexed="81"/>
            <rFont val="Tahoma"/>
            <family val="2"/>
          </rPr>
          <t>Excluding trucked freight</t>
        </r>
      </text>
    </comment>
    <comment ref="H31" authorId="0" shapeId="0" xr:uid="{FBB72711-D458-4B1A-92FE-DE1ABFD18FD5}">
      <text>
        <r>
          <rPr>
            <b/>
            <sz val="9"/>
            <color indexed="81"/>
            <rFont val="Tahoma"/>
            <family val="2"/>
          </rPr>
          <t>Excluding trucked freight</t>
        </r>
      </text>
    </comment>
    <comment ref="K64" authorId="0" shapeId="0" xr:uid="{70468600-9317-4E69-8469-5E64AF391438}">
      <text>
        <r>
          <rPr>
            <b/>
            <sz val="9"/>
            <color indexed="81"/>
            <rFont val="Tahoma"/>
            <family val="2"/>
          </rPr>
          <t>Only include operator personnel employed at this airport</t>
        </r>
      </text>
    </comment>
    <comment ref="K67" authorId="0" shapeId="0" xr:uid="{2617D372-463C-42EE-ACC2-51D5CA181AF9}">
      <text>
        <r>
          <rPr>
            <b/>
            <sz val="9"/>
            <color indexed="81"/>
            <rFont val="Tahoma"/>
            <family val="2"/>
          </rPr>
          <t>Includes employees of any field working on site; retail, maintenance, security, etc.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92C8B557-D89D-4147-89F9-A09B3F1B7AFD}">
      <text>
        <r>
          <rPr>
            <b/>
            <sz val="9"/>
            <color indexed="81"/>
            <rFont val="Tahoma"/>
            <family val="2"/>
          </rPr>
          <t>Excluding direct transit passengers (non-terminal passengers)</t>
        </r>
      </text>
    </comment>
    <comment ref="H29" authorId="0" shapeId="0" xr:uid="{1D969DE9-B983-4B22-8B4E-A33E2713DDD2}">
      <text>
        <r>
          <rPr>
            <b/>
            <sz val="9"/>
            <color indexed="81"/>
            <rFont val="Tahoma"/>
            <family val="2"/>
          </rPr>
          <t>Excluding direct transit passengers (non-terminal passengers)</t>
        </r>
      </text>
    </comment>
    <comment ref="F31" authorId="0" shapeId="0" xr:uid="{174262B8-C267-48CE-9A37-50F6F71EEC69}">
      <text>
        <r>
          <rPr>
            <b/>
            <sz val="9"/>
            <color indexed="81"/>
            <rFont val="Tahoma"/>
            <family val="2"/>
          </rPr>
          <t>Excluding trucked freight</t>
        </r>
      </text>
    </comment>
    <comment ref="H31" authorId="0" shapeId="0" xr:uid="{48A9557A-3D04-439A-ADB8-E172E91888A4}">
      <text>
        <r>
          <rPr>
            <b/>
            <sz val="9"/>
            <color indexed="81"/>
            <rFont val="Tahoma"/>
            <family val="2"/>
          </rPr>
          <t>Excluding trucked freight</t>
        </r>
      </text>
    </comment>
    <comment ref="K64" authorId="0" shapeId="0" xr:uid="{FE444201-297F-4E0C-A3A2-7668E43470E7}">
      <text>
        <r>
          <rPr>
            <b/>
            <sz val="9"/>
            <color indexed="81"/>
            <rFont val="Tahoma"/>
            <family val="2"/>
          </rPr>
          <t>Only include operator personnel employed at this airport</t>
        </r>
      </text>
    </comment>
    <comment ref="K67" authorId="0" shapeId="0" xr:uid="{3286E965-7C6C-4CED-A1F0-EE84C60C1547}">
      <text>
        <r>
          <rPr>
            <b/>
            <sz val="9"/>
            <color indexed="81"/>
            <rFont val="Tahoma"/>
            <family val="2"/>
          </rPr>
          <t>Includes employees of any field working on site; retail, maintenance, security,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BC68CAFF-9349-4598-BA61-C8BDE9BA88C8}">
      <text>
        <r>
          <rPr>
            <b/>
            <sz val="9"/>
            <color indexed="81"/>
            <rFont val="Tahoma"/>
            <family val="2"/>
          </rPr>
          <t>Excluding direct transit passengers (non-terminal passengers)</t>
        </r>
      </text>
    </comment>
    <comment ref="H29" authorId="0" shapeId="0" xr:uid="{703932C0-EA3A-4495-9711-6D90790BBF70}">
      <text>
        <r>
          <rPr>
            <b/>
            <sz val="9"/>
            <color indexed="81"/>
            <rFont val="Tahoma"/>
            <family val="2"/>
          </rPr>
          <t>Excluding direct transit passengers (non-terminal passengers)</t>
        </r>
      </text>
    </comment>
    <comment ref="F31" authorId="0" shapeId="0" xr:uid="{B642A338-C974-4826-AE8A-784F3773B70E}">
      <text>
        <r>
          <rPr>
            <b/>
            <sz val="9"/>
            <color indexed="81"/>
            <rFont val="Tahoma"/>
            <family val="2"/>
          </rPr>
          <t>Excluding trucked freight</t>
        </r>
      </text>
    </comment>
    <comment ref="H31" authorId="0" shapeId="0" xr:uid="{8D6E4F77-14C8-4A42-8F21-C328AD651A9A}">
      <text>
        <r>
          <rPr>
            <b/>
            <sz val="9"/>
            <color indexed="81"/>
            <rFont val="Tahoma"/>
            <family val="2"/>
          </rPr>
          <t>Excluding trucked freight</t>
        </r>
      </text>
    </comment>
    <comment ref="K64" authorId="0" shapeId="0" xr:uid="{FDD0BB22-4CDC-4425-AF50-D4C57A2F612C}">
      <text>
        <r>
          <rPr>
            <b/>
            <sz val="9"/>
            <color indexed="81"/>
            <rFont val="Tahoma"/>
            <family val="2"/>
          </rPr>
          <t>Only include operator personnel employed at this airport</t>
        </r>
      </text>
    </comment>
    <comment ref="K67" authorId="0" shapeId="0" xr:uid="{D18123EB-5E85-4750-95EB-C14C28E7B1A7}">
      <text>
        <r>
          <rPr>
            <b/>
            <sz val="9"/>
            <color indexed="81"/>
            <rFont val="Tahoma"/>
            <family val="2"/>
          </rPr>
          <t>Includes employees of any field working on site; retail, maintenance, security, etc.</t>
        </r>
      </text>
    </comment>
  </commentList>
</comments>
</file>

<file path=xl/sharedStrings.xml><?xml version="1.0" encoding="utf-8"?>
<sst xmlns="http://schemas.openxmlformats.org/spreadsheetml/2006/main" count="3172" uniqueCount="1598">
  <si>
    <t>INSTRUCTIONS:</t>
  </si>
  <si>
    <t>The following convention should be used in reporting values in this questionnaire:</t>
  </si>
  <si>
    <t>—</t>
  </si>
  <si>
    <t>Please report actual values only (no abridged values);</t>
  </si>
  <si>
    <t>When actual observed values are not available, produce estimated values in italics;</t>
  </si>
  <si>
    <t>When the actual reported value is nil (zero), include the value "0" in the relevant cell;</t>
  </si>
  <si>
    <t>Please avoid leaving a cell blank. When the actual value or an estimate is not available, treat the data item as Missing Data and mark the cell as "MD".</t>
  </si>
  <si>
    <t>***Please do not alter this questionnaire form by adding columns, rows and/or deleting items.***</t>
  </si>
  <si>
    <t xml:space="preserve">Total traffic for financial years:  </t>
  </si>
  <si>
    <t>Passengers:</t>
  </si>
  <si>
    <t>Financial year (please select):</t>
  </si>
  <si>
    <t>International Passengers:</t>
  </si>
  <si>
    <t>Cargo (metric tons):</t>
  </si>
  <si>
    <t>Financial figures submitted in:</t>
  </si>
  <si>
    <t>Movements:</t>
  </si>
  <si>
    <t>Reporting currency (please select):</t>
  </si>
  <si>
    <t>WLU:</t>
  </si>
  <si>
    <t>Unit of measurement</t>
  </si>
  <si>
    <t>(please select)</t>
  </si>
  <si>
    <t>3.1.1</t>
  </si>
  <si>
    <t>Total airport site area</t>
  </si>
  <si>
    <t>3.1.2</t>
  </si>
  <si>
    <t>Passenger terminal(s) building(s) area</t>
  </si>
  <si>
    <t xml:space="preserve">Commercial activity area </t>
  </si>
  <si>
    <t>Food and beverage</t>
  </si>
  <si>
    <t>Retail activity area</t>
  </si>
  <si>
    <t>Duty-free area (duty-free shops and stores)</t>
  </si>
  <si>
    <t>Runways (paved landing strips)</t>
  </si>
  <si>
    <t>Contact gates with air bridge (jet bridge)</t>
  </si>
  <si>
    <t>Remote stands (class C aircraft or higher)</t>
  </si>
  <si>
    <r>
      <t xml:space="preserve">Individual car parking spaces </t>
    </r>
    <r>
      <rPr>
        <i/>
        <sz val="10"/>
        <color rgb="FF002060"/>
        <rFont val="Arial"/>
        <family val="2"/>
      </rPr>
      <t>(excluding employee parking spaces)</t>
    </r>
  </si>
  <si>
    <t>Retail stores / shops / boutiques (including duty-free)</t>
  </si>
  <si>
    <t>Restaurants / cafés and other F&amp;B outlets</t>
  </si>
  <si>
    <t>allocated by regulators (or specified in concession agreements)?</t>
  </si>
  <si>
    <t>to attract new air services or develop existing ones?</t>
  </si>
  <si>
    <t>Employment</t>
  </si>
  <si>
    <t>Total personnel employed by airport operator</t>
  </si>
  <si>
    <t>Total number of people working at the airport site</t>
  </si>
  <si>
    <t>(i.e. employed by other companies and airport operator)</t>
  </si>
  <si>
    <t>(can be estimated by the number of issued airport security passes)</t>
  </si>
  <si>
    <t>Aircraft-related charges</t>
  </si>
  <si>
    <t>Landing charges</t>
  </si>
  <si>
    <t>Parking charges</t>
  </si>
  <si>
    <t>Noise and environmental charges</t>
  </si>
  <si>
    <t>Passenger-related charges</t>
  </si>
  <si>
    <t>Security charges</t>
  </si>
  <si>
    <t>Transfer / transit charges</t>
  </si>
  <si>
    <t>Cargo (or freight) charges</t>
  </si>
  <si>
    <t>Terminal rentals paid by airlines for space utilization</t>
  </si>
  <si>
    <t>Other operating aeronautical revenue</t>
  </si>
  <si>
    <t>Car parking</t>
  </si>
  <si>
    <t>Rental car</t>
  </si>
  <si>
    <t>Advertising</t>
  </si>
  <si>
    <t>Other concession revenue</t>
  </si>
  <si>
    <t>Other revenue from activities undertaken by airport</t>
  </si>
  <si>
    <t>Interest income</t>
  </si>
  <si>
    <t xml:space="preserve">Subsidies / grants </t>
  </si>
  <si>
    <t>Other non-operating income</t>
  </si>
  <si>
    <t>Communications, utilities, energy &amp; waste</t>
  </si>
  <si>
    <t>Insurance, claims, settlements</t>
  </si>
  <si>
    <t>Lease, rent, concession fee payments</t>
  </si>
  <si>
    <t>Other items</t>
  </si>
  <si>
    <t>Interest expenses</t>
  </si>
  <si>
    <t>Depreciation/amortization of property, plant &amp; equipment</t>
  </si>
  <si>
    <t>Taxes &amp; Other Fees</t>
  </si>
  <si>
    <t>Balance Sheet Summary</t>
  </si>
  <si>
    <t>Total Assets</t>
  </si>
  <si>
    <t>Current Assets</t>
  </si>
  <si>
    <t>Cash and equivalent</t>
  </si>
  <si>
    <t>Other current assets</t>
  </si>
  <si>
    <t>Non-Current Assets</t>
  </si>
  <si>
    <t>Other non-current assets</t>
  </si>
  <si>
    <t>Total Liabilities</t>
  </si>
  <si>
    <t>Current Liabilities</t>
  </si>
  <si>
    <t>Short term debt (less than one year)</t>
  </si>
  <si>
    <t>Other current liabilities</t>
  </si>
  <si>
    <t>Non-Current Liabilities</t>
  </si>
  <si>
    <t>Long -term debt</t>
  </si>
  <si>
    <t>Other non-current liabilities</t>
  </si>
  <si>
    <t>Capital and Replacement Expenditure (CAPEX &amp; REPEX)</t>
  </si>
  <si>
    <t>Aircraft movement areas (airfield)</t>
  </si>
  <si>
    <t>Terminal buildings (owned by airport)</t>
  </si>
  <si>
    <t>Car parking facilities</t>
  </si>
  <si>
    <t>Roadways, rail, and transit</t>
  </si>
  <si>
    <t>Equipment and vehicles</t>
  </si>
  <si>
    <t>Other facilities</t>
  </si>
  <si>
    <t>Comments (please type in the box below):</t>
  </si>
  <si>
    <t>Iata Code</t>
  </si>
  <si>
    <t>Does your airport provide an incentive scheme within your pricing structure</t>
  </si>
  <si>
    <t>Infrastructure</t>
  </si>
  <si>
    <t xml:space="preserve">Book value of fixed assets </t>
  </si>
  <si>
    <t>Please specify the number of:</t>
  </si>
  <si>
    <t>Cargo terminal(s) building(s) area</t>
  </si>
  <si>
    <r>
      <rPr>
        <i/>
        <sz val="10"/>
        <color rgb="FF002060"/>
        <rFont val="Arial"/>
        <family val="2"/>
      </rPr>
      <t>of which:</t>
    </r>
    <r>
      <rPr>
        <sz val="10"/>
        <color rgb="FF002060"/>
        <rFont val="Arial"/>
        <family val="2"/>
      </rPr>
      <t xml:space="preserve"> Duty-free shops</t>
    </r>
  </si>
  <si>
    <t>Income Statement</t>
  </si>
  <si>
    <t>5.1.1</t>
  </si>
  <si>
    <t>5.1.2</t>
  </si>
  <si>
    <t>5.1.3</t>
  </si>
  <si>
    <t>5.1.4</t>
  </si>
  <si>
    <t>5.1.5</t>
  </si>
  <si>
    <t>5.2.1</t>
  </si>
  <si>
    <t>5.2.2</t>
  </si>
  <si>
    <t>5.2.3</t>
  </si>
  <si>
    <t xml:space="preserve">Operating Surplus/Deficit (EBITDA) </t>
  </si>
  <si>
    <t>Net Profit / Loss</t>
  </si>
  <si>
    <t>Total Airport Costs</t>
  </si>
  <si>
    <t>10.1.1</t>
  </si>
  <si>
    <t>10.2.1</t>
  </si>
  <si>
    <t>10.2.2</t>
  </si>
  <si>
    <t>2.1.1</t>
  </si>
  <si>
    <t>2.1.2</t>
  </si>
  <si>
    <t>2.1.3</t>
  </si>
  <si>
    <t>2.1.3.1</t>
  </si>
  <si>
    <t>2.1.3.2</t>
  </si>
  <si>
    <t>2.1.3.3</t>
  </si>
  <si>
    <t>2.2.1</t>
  </si>
  <si>
    <t>2.2.2</t>
  </si>
  <si>
    <t>2.2.3</t>
  </si>
  <si>
    <t>2.2.4</t>
  </si>
  <si>
    <t>2.2.5</t>
  </si>
  <si>
    <t>2.2.5.1</t>
  </si>
  <si>
    <t>2.2.6</t>
  </si>
  <si>
    <r>
      <t xml:space="preserve">Other aircraft-related charges </t>
    </r>
    <r>
      <rPr>
        <i/>
        <sz val="10"/>
        <color rgb="FF002060"/>
        <rFont val="Arial"/>
        <family val="2"/>
      </rPr>
      <t>(e.g. de-icing, etc.)</t>
    </r>
  </si>
  <si>
    <r>
      <t xml:space="preserve">Passenger charges </t>
    </r>
    <r>
      <rPr>
        <i/>
        <sz val="10"/>
        <color rgb="FF002060"/>
        <rFont val="Arial"/>
        <family val="2"/>
      </rPr>
      <t>(AIF and PFC included)</t>
    </r>
  </si>
  <si>
    <r>
      <t xml:space="preserve">Other passenger-related charges </t>
    </r>
    <r>
      <rPr>
        <i/>
        <sz val="10"/>
        <color rgb="FF002060"/>
        <rFont val="Arial"/>
        <family val="2"/>
      </rPr>
      <t>(e.g. PRM)</t>
    </r>
  </si>
  <si>
    <r>
      <t>Ground handling concession revenue</t>
    </r>
    <r>
      <rPr>
        <i/>
        <sz val="10"/>
        <color rgb="FF002060"/>
        <rFont val="Arial"/>
        <family val="2"/>
      </rPr>
      <t xml:space="preserve"> (outsourced - paid by ground handling companies)</t>
    </r>
  </si>
  <si>
    <r>
      <t xml:space="preserve">Ground handling charges </t>
    </r>
    <r>
      <rPr>
        <i/>
        <sz val="10"/>
        <color rgb="FF002060"/>
        <rFont val="Arial"/>
        <family val="2"/>
      </rPr>
      <t>(insourced - service provided by airport company)</t>
    </r>
  </si>
  <si>
    <r>
      <t xml:space="preserve">Other ground handling revenue </t>
    </r>
    <r>
      <rPr>
        <i/>
        <sz val="10"/>
        <color rgb="FF002060"/>
        <rFont val="Arial"/>
        <family val="2"/>
      </rPr>
      <t>(e.g. infrastructure related; CUTE; etc.)</t>
    </r>
  </si>
  <si>
    <t>of which:  Duty-free concessions</t>
  </si>
  <si>
    <r>
      <t xml:space="preserve">Utility recharges </t>
    </r>
    <r>
      <rPr>
        <i/>
        <sz val="10"/>
        <color rgb="FF002060"/>
        <rFont val="Arial"/>
        <family val="2"/>
      </rPr>
      <t>(e.g. water, electricity, etc.)</t>
    </r>
  </si>
  <si>
    <r>
      <t>Personnel expenses</t>
    </r>
    <r>
      <rPr>
        <i/>
        <sz val="10"/>
        <color rgb="FF002060"/>
        <rFont val="Arial"/>
        <family val="2"/>
      </rPr>
      <t xml:space="preserve"> (salaries and benefits)</t>
    </r>
  </si>
  <si>
    <r>
      <t xml:space="preserve">Contracted services </t>
    </r>
    <r>
      <rPr>
        <i/>
        <sz val="10"/>
        <color rgb="FF002060"/>
        <rFont val="Arial"/>
        <family val="2"/>
      </rPr>
      <t>(cost of services paid to third parties)</t>
    </r>
  </si>
  <si>
    <r>
      <t xml:space="preserve">Materials, equipment, supplies </t>
    </r>
    <r>
      <rPr>
        <i/>
        <sz val="10"/>
        <color rgb="FF002060"/>
        <rFont val="Arial"/>
        <family val="2"/>
      </rPr>
      <t>(excluding maintenance/contracted serv.)</t>
    </r>
  </si>
  <si>
    <r>
      <t xml:space="preserve">Maintenance </t>
    </r>
    <r>
      <rPr>
        <i/>
        <sz val="10"/>
        <color rgb="FF002060"/>
        <rFont val="Arial"/>
        <family val="2"/>
      </rPr>
      <t>(excluding contracted services)</t>
    </r>
  </si>
  <si>
    <r>
      <t>General and administrative expenses</t>
    </r>
    <r>
      <rPr>
        <i/>
        <sz val="10"/>
        <color rgb="FF002060"/>
        <rFont val="Arial"/>
        <family val="2"/>
      </rPr>
      <t xml:space="preserve"> (excluding personnel)</t>
    </r>
  </si>
  <si>
    <t>What regulatory till applies to your airport: single, hybrid or dual?</t>
  </si>
  <si>
    <t>Which form of economic oversight applies to your airport?</t>
  </si>
  <si>
    <t>What is the ownership structure of your airport(s) (i.e. share ownership)?</t>
  </si>
  <si>
    <t>If there is a private participation/involvement at your airports, please indicate the type:</t>
  </si>
  <si>
    <t xml:space="preserve">If applicable, what is the real pre-tax Weighted Average Cost of Capital (WACC) </t>
  </si>
  <si>
    <r>
      <rPr>
        <u/>
        <sz val="10"/>
        <color rgb="FF002060"/>
        <rFont val="Arial"/>
        <family val="2"/>
      </rPr>
      <t>Note:</t>
    </r>
    <r>
      <rPr>
        <sz val="10"/>
        <color rgb="FF002060"/>
        <rFont val="Arial"/>
        <family val="2"/>
      </rPr>
      <t xml:space="preserve">  Certain questionnaire items require respondents to use check boxes and drop down lists. To respond to these items, please click on the appropriate option. </t>
    </r>
  </si>
  <si>
    <t xml:space="preserve">Insourced </t>
  </si>
  <si>
    <t xml:space="preserve">Outsourced </t>
  </si>
  <si>
    <t>10.1.2</t>
  </si>
  <si>
    <t>4.1.1</t>
  </si>
  <si>
    <t>4.1.1.1</t>
  </si>
  <si>
    <t>4.1.1.2</t>
  </si>
  <si>
    <t>4.1.1.3</t>
  </si>
  <si>
    <t>4.1.1.4</t>
  </si>
  <si>
    <t>4.1.2</t>
  </si>
  <si>
    <t>4.1.2.1</t>
  </si>
  <si>
    <t>4.1.2.2</t>
  </si>
  <si>
    <t>4.1.2.3</t>
  </si>
  <si>
    <t>4.1.2.4</t>
  </si>
  <si>
    <t>4.1.3</t>
  </si>
  <si>
    <t>4.1.4</t>
  </si>
  <si>
    <t>4.2.1</t>
  </si>
  <si>
    <t>4.2.2</t>
  </si>
  <si>
    <t>4.2.3</t>
  </si>
  <si>
    <t>4.3.1</t>
  </si>
  <si>
    <t>4.3.1.1</t>
  </si>
  <si>
    <t>4.3.1.1.1</t>
  </si>
  <si>
    <t>4.3.1.2</t>
  </si>
  <si>
    <t>4.3.1.3</t>
  </si>
  <si>
    <t>4.3.1.4</t>
  </si>
  <si>
    <t>4.3.1.6</t>
  </si>
  <si>
    <t>4.3.2</t>
  </si>
  <si>
    <t>4.3.2.1</t>
  </si>
  <si>
    <t>4.3.2.2</t>
  </si>
  <si>
    <t>4.3.2.3</t>
  </si>
  <si>
    <t>4.3.2.4</t>
  </si>
  <si>
    <t>4.3.3</t>
  </si>
  <si>
    <t>4.4.1</t>
  </si>
  <si>
    <t>4.4.2</t>
  </si>
  <si>
    <t>4.4.3</t>
  </si>
  <si>
    <t>4.1.5</t>
  </si>
  <si>
    <t>4.3.1.5</t>
  </si>
  <si>
    <t xml:space="preserve">Operating Aeronautical Revenue </t>
  </si>
  <si>
    <t xml:space="preserve">Ground Handling Revenue </t>
  </si>
  <si>
    <t xml:space="preserve">Operating Non-Aeronautical Revenue </t>
  </si>
  <si>
    <t xml:space="preserve">Non-Operating Income </t>
  </si>
  <si>
    <t xml:space="preserve">Other operating non-aeronautical revenues </t>
  </si>
  <si>
    <t xml:space="preserve">Revenue from airport operated activities </t>
  </si>
  <si>
    <t>Car parking - airport owned</t>
  </si>
  <si>
    <t xml:space="preserve">Property and real estate income or rent </t>
  </si>
  <si>
    <t xml:space="preserve">Total Airport Revenue </t>
  </si>
  <si>
    <t>5.1.7</t>
  </si>
  <si>
    <t>5.1.8</t>
  </si>
  <si>
    <t>5.1.9</t>
  </si>
  <si>
    <t>5.1.6</t>
  </si>
  <si>
    <r>
      <t>Total Operating Expenses</t>
    </r>
    <r>
      <rPr>
        <b/>
        <i/>
        <sz val="10"/>
        <color rgb="FF002060"/>
        <rFont val="Arial"/>
        <family val="2"/>
      </rPr>
      <t xml:space="preserve"> </t>
    </r>
  </si>
  <si>
    <t xml:space="preserve">Other capital costs </t>
  </si>
  <si>
    <t>Capital Costs</t>
  </si>
  <si>
    <t>9.1.1</t>
  </si>
  <si>
    <t>9.1.2</t>
  </si>
  <si>
    <t>9.2.1</t>
  </si>
  <si>
    <t>9.2.2</t>
  </si>
  <si>
    <r>
      <t>Net Assets</t>
    </r>
    <r>
      <rPr>
        <b/>
        <i/>
        <sz val="12"/>
        <color rgb="FF7030A0"/>
        <rFont val="Arial"/>
        <family val="2"/>
      </rPr>
      <t xml:space="preserve"> </t>
    </r>
  </si>
  <si>
    <r>
      <t xml:space="preserve">Planned Total CAPEX (including REPEX) by year </t>
    </r>
    <r>
      <rPr>
        <b/>
        <i/>
        <sz val="10"/>
        <color rgb="FF002060"/>
        <rFont val="Arial"/>
        <family val="2"/>
      </rPr>
      <t xml:space="preserve"> </t>
    </r>
  </si>
  <si>
    <t xml:space="preserve">Total CAPEX (including REPEX) by year  </t>
  </si>
  <si>
    <t>Code AITA</t>
  </si>
  <si>
    <t>Passagers:</t>
  </si>
  <si>
    <t>Passagers Internationaux :</t>
  </si>
  <si>
    <t>Année budgétaire (choisir une option):</t>
  </si>
  <si>
    <t>Trafic total pour l'année budgétaire :</t>
  </si>
  <si>
    <t>Cargo (en tonnes):</t>
  </si>
  <si>
    <t>L'unité WLU:</t>
  </si>
  <si>
    <t>Les chiffres financiers soumis en:</t>
  </si>
  <si>
    <t>La monnaie de présentation (choisir):</t>
  </si>
  <si>
    <t>Quelle caisse s'applique à votre (vos) aéroport(s): unique, hybride ou double?</t>
  </si>
  <si>
    <t>Quelle forme de règlementation économique s'applique à votre (vos) aéroport(s)?</t>
  </si>
  <si>
    <t>Quelle est la structure de propriété de votre (vos) aéroport(s) (ex. actionnariat)?</t>
  </si>
  <si>
    <t>Si il y a une participation du secteur privé à votre (vos) aéroport(s), s'il vous plaît indiquer le type:</t>
  </si>
  <si>
    <t>Le cas échéant, quel est le coût moyen pondéré du capital (CMPC),</t>
  </si>
  <si>
    <t>alloués par les organismes de réglementation (ou spécifiée dans les contrats de concession)?</t>
  </si>
  <si>
    <t>Fournissez-vous un mécanisme d'incitation au sein de votre structure de prix</t>
  </si>
  <si>
    <t>pour attirer de nouveaux services aériens ou de développer celles qui existent déjà?</t>
  </si>
  <si>
    <t>Total du personnel directement employé par l'opérateur d'aéroport:</t>
  </si>
  <si>
    <t>Total du personnel employé sur le site de l'aéroport:</t>
  </si>
  <si>
    <t>(c'est-à-dire employé par l'exploitant d'aéroport et autres compagnies)</t>
  </si>
  <si>
    <t>(peut être estimée par le nombre des passes de sécurité délivres)</t>
  </si>
  <si>
    <t>Internalisé</t>
  </si>
  <si>
    <t>Externalisé</t>
  </si>
  <si>
    <t>Pistes d'atterrissage pavées:</t>
  </si>
  <si>
    <t>Portes air bridge avec passerelles d'embarquement:</t>
  </si>
  <si>
    <t>Postes de stationnement (B737-800 ou équivalent)</t>
  </si>
  <si>
    <t>Places de stationnement de voitures individuelles</t>
  </si>
  <si>
    <t>Magasins de détails / boutiques / autres commerces au détail**</t>
  </si>
  <si>
    <t xml:space="preserve">  dont: Boutiques hors taxes (Duty Free)</t>
  </si>
  <si>
    <t>Restaurants / cafés et autres commerces de F&amp;B</t>
  </si>
  <si>
    <t>Superficie totale du site de l'aéroport</t>
  </si>
  <si>
    <t>Superficie totale des terminaux de passagers</t>
  </si>
  <si>
    <t>Superficie totale des terminaux de frets</t>
  </si>
  <si>
    <t>Zone d'activité commerciale</t>
  </si>
  <si>
    <t>Aliments &amp; boissons</t>
  </si>
  <si>
    <t>La vente au détail</t>
  </si>
  <si>
    <t>Zone hors taxes (Duty Free)</t>
  </si>
  <si>
    <t>Unité de mesure</t>
  </si>
  <si>
    <t>(sélectionner)</t>
  </si>
  <si>
    <t>Revenu Total</t>
  </si>
  <si>
    <t>Redevances liées aux aéronefs</t>
  </si>
  <si>
    <t>Redevances d'atterrissage</t>
  </si>
  <si>
    <t>Redevances de stationnement des avions</t>
  </si>
  <si>
    <t>Redevances liées au bruit et autres taxes environnementales</t>
  </si>
  <si>
    <t>Autres redevances liées aux aéronefs (ex.  déglaçage, etc.)</t>
  </si>
  <si>
    <t>Redevances liées aux passagers</t>
  </si>
  <si>
    <t>Redevances de services passagers (AIF, PFC et similaires inclus)</t>
  </si>
  <si>
    <t>Redevances de sûreté</t>
  </si>
  <si>
    <t>Redevance passagers en correspondance</t>
  </si>
  <si>
    <t>Autres redevances liées aux passagers (ex. passager à mobilité réduite)</t>
  </si>
  <si>
    <t>Redevance de fret</t>
  </si>
  <si>
    <t>Location de terminal par compagnies aériennes</t>
  </si>
  <si>
    <t>Autre revenu aéronautique d'exploitation</t>
  </si>
  <si>
    <t>Services de Manutention au Sol</t>
  </si>
  <si>
    <t>Manutention au sol: revenu de concession (payé par les entreprises de manutention au sol)</t>
  </si>
  <si>
    <t>Frais de manutention au sol (payés par les compagnies aériennes aux aéroports)</t>
  </si>
  <si>
    <t>Autre revenue de manutention au sol (ex. lié à l'infrastructure; système CUTE, etc.)</t>
  </si>
  <si>
    <t>Redevances Non-Aéronautiques</t>
  </si>
  <si>
    <t>Redevances Aéronautiques</t>
  </si>
  <si>
    <t>Redevances de concession (excl. 6.2.1 concessions de manutention au sol)</t>
  </si>
  <si>
    <t>Concessions de détail (6.3.1.1.1 Duty Free inclus)</t>
  </si>
  <si>
    <t xml:space="preserve">   dont: Concessions hors taxes (Duty Free)</t>
  </si>
  <si>
    <t>Stationnement de voitures</t>
  </si>
  <si>
    <t>Concessions de location de voiture</t>
  </si>
  <si>
    <t>Publicité</t>
  </si>
  <si>
    <t>Autres concessions</t>
  </si>
  <si>
    <t>Charges utilitaires (ex. eau, électricité, etc.)</t>
  </si>
  <si>
    <t>Autres redevances des activités gérés par l'aéroport</t>
  </si>
  <si>
    <t xml:space="preserve">Redevances des activités gérées par l'aéroport </t>
  </si>
  <si>
    <t>Loyers ou revenus immobiliers</t>
  </si>
  <si>
    <t xml:space="preserve">Stationnements de voitures gérés par l'aéroport </t>
  </si>
  <si>
    <t>Autres Redevances Non-Aéronautiques (excl. 6.3.1.8 and 6.3.2.4)</t>
  </si>
  <si>
    <t xml:space="preserve">Revenus Hors Exploitation </t>
  </si>
  <si>
    <t>Revenus d'intérêts</t>
  </si>
  <si>
    <t>Subsidies / Subventions</t>
  </si>
  <si>
    <t>Autres Revenus Hors Exploitation</t>
  </si>
  <si>
    <t>Dépenses d'Exploitation, Coût d'Immobilisation du Capital et Taxes</t>
  </si>
  <si>
    <t>Total Dépenses d'Exploitation</t>
  </si>
  <si>
    <t>Frais de personnel (salaires et avantages sociaux)</t>
  </si>
  <si>
    <t>Services contractuels (coût des services payés à des tiers)</t>
  </si>
  <si>
    <t>Matériels, équipements, fournitures (hors entretien/services contractuels)</t>
  </si>
  <si>
    <t>Communications, utilitaires, énergie &amp; déchets</t>
  </si>
  <si>
    <t>Assurances, déclaration de sinistre, règlement</t>
  </si>
  <si>
    <t>Entretien (à l'exclusion des services contractuels)</t>
  </si>
  <si>
    <t>Bail, loyer, paiement des frais de concession</t>
  </si>
  <si>
    <t>Frais généraux et dépenses administratives (hors personnel)</t>
  </si>
  <si>
    <t>Autres</t>
  </si>
  <si>
    <t>Coût d'Immobilisation du Capital</t>
  </si>
  <si>
    <t xml:space="preserve">Charges d'intérêts </t>
  </si>
  <si>
    <t>Amortissement/dépréciation des immobilisations corporelles</t>
  </si>
  <si>
    <t>Autres dépenses en immobilisations (7.2.3.1 Dévalorisation inclus)</t>
  </si>
  <si>
    <t>Taxes et Autres Frais/Impôts</t>
  </si>
  <si>
    <t xml:space="preserve">L'excédent brut d'exploitation (EBE) (EBITDA) </t>
  </si>
  <si>
    <t xml:space="preserve">Bénéfice/Déficit Net </t>
  </si>
  <si>
    <t>Actif</t>
  </si>
  <si>
    <t>Passif</t>
  </si>
  <si>
    <t>Actifs courants</t>
  </si>
  <si>
    <t>Trésorerie et équivalents</t>
  </si>
  <si>
    <t>Autre</t>
  </si>
  <si>
    <t>Actifs non courants</t>
  </si>
  <si>
    <t>Valeur comptable de l'immobilisation (sum 9.1.2.1.1, 9.1.2.1.2)</t>
  </si>
  <si>
    <t>Passifs courants</t>
  </si>
  <si>
    <t>Dette à court terme (moins d'un an)</t>
  </si>
  <si>
    <t>Passifs non courant</t>
  </si>
  <si>
    <t xml:space="preserve">Dettes à long terme </t>
  </si>
  <si>
    <t xml:space="preserve">Actif Net </t>
  </si>
  <si>
    <t>CAPEX total (incluant REPEX) par année</t>
  </si>
  <si>
    <t>Dépenses d'Investissement en Capital et Replacement (CAPEX &amp; REPEX)</t>
  </si>
  <si>
    <t>CAPEX total prévu (incluant REPEX) par année</t>
  </si>
  <si>
    <t>Commentaires (s'il vous plaît taper dans la case ci-dessous):</t>
  </si>
  <si>
    <t>Aire de mouvement</t>
  </si>
  <si>
    <t>Aérogares (propriété de l'aéroport)</t>
  </si>
  <si>
    <t>Stationnements des voitures</t>
  </si>
  <si>
    <t>Accès routiers et ferroviaires</t>
  </si>
  <si>
    <t>Équipements et véhicules</t>
  </si>
  <si>
    <t>Autres aménagements</t>
  </si>
  <si>
    <t>La convention suivante doit être utilisée pour le rapport de valeurs dans ce questionnaire:</t>
  </si>
  <si>
    <t xml:space="preserve">Signaler les valeurs réelles seulement (pas de valeurs abrégées); </t>
  </si>
  <si>
    <t>Si les valeurs réelles ne sont pas disponibles, prière d'indiquer des valeurs estimées en italique;</t>
  </si>
  <si>
    <t>Lorsque la valeur réelle est nulle (zéro), indiquer la valeur;</t>
  </si>
  <si>
    <t>Veuillez éviter de laisser une cellule vide. Lorsqu'une valeur réelle ou estimée n'est pas disponible, traitez la variable comme Manquante et marquez-la "MD"</t>
  </si>
  <si>
    <t xml:space="preserve">Remarque:  Certains éléments du questionnaire exigent à cocher des cases d'option et à faire des choix des listes déroulantes. </t>
  </si>
  <si>
    <t>***Prière de ne pas modifier cette questionnaire en ajoutant ou supprimant des colonnes, des lignes et/ou des éléments***</t>
  </si>
  <si>
    <t>INSTRUCCIONES:</t>
  </si>
  <si>
    <t>Las siguientes convenciones deben utilizarse para reportar los valores en este cuestionario:</t>
  </si>
  <si>
    <t>Por favor reporte los valores reales (no valores abreviados);</t>
  </si>
  <si>
    <t>Cuando los valores reales no estén disponibles, indique los valores estimados en cursiva;</t>
  </si>
  <si>
    <t>Cuando el valor real es cero, incluya el valor "0" en la celda correspondiente;</t>
  </si>
  <si>
    <t>Por favor, evita dejar una celda en blanco. Cuando el valor real o una estimación no está disponible, trate el elemento de datos como Datos Faltantes y marque la celda como "MD".</t>
  </si>
  <si>
    <t>Nota: Algunas preguntas de este cuestionario se responden marcando la casilla o seleccionando la opción correcta del menú desplegable. Por favor, responda según sea el caso.</t>
  </si>
  <si>
    <t>***Por favor no altere este cuestionario añadiendo columnas, filas y/o eliminando preguntas***</t>
  </si>
  <si>
    <t>Código IATA</t>
  </si>
  <si>
    <t>Tráfico total del año financiero</t>
  </si>
  <si>
    <t>Pasajeros:</t>
  </si>
  <si>
    <t>Internacional Pasajeros:</t>
  </si>
  <si>
    <t>Carga (toneladas):</t>
  </si>
  <si>
    <t>Movimientos:</t>
  </si>
  <si>
    <t>Año financiero (por favor, seleccione):</t>
  </si>
  <si>
    <t>Las cifras financieras presentadas:</t>
  </si>
  <si>
    <t>Moneda de Referencia (seleccione):</t>
  </si>
  <si>
    <t>¿Qué tipo de caja aplica a su aeropuerto? Única/Doble/Híbrida:</t>
  </si>
  <si>
    <t>¿Qué forma de vigilancia económica se aplica a su aeropuerto?</t>
  </si>
  <si>
    <t>¿Cual es la estructura propietaria del aeropuerto(s) (p.e. propiedad de las acciones)?</t>
  </si>
  <si>
    <t>Si hay una participación privada en los aeropuertos, por favor indique el tipo:</t>
  </si>
  <si>
    <t>En su caso, ¿cuál es el Costo Promedio Ponderado de Capital (WACC en inglés)</t>
  </si>
  <si>
    <t>asignado por los reguladores (o especificado en los contratos de concesión)?</t>
  </si>
  <si>
    <t>¿Tiene el aeropuerto un esquema de incentivos tarifarios</t>
  </si>
  <si>
    <t>para atraer a nuevos servicios aéreos o desarrollar los ya existentes?</t>
  </si>
  <si>
    <t>Infraestructura</t>
  </si>
  <si>
    <t>Unidad de medida</t>
  </si>
  <si>
    <t>(seleccione)</t>
  </si>
  <si>
    <t>Área Total del Aeropuerto</t>
  </si>
  <si>
    <t>Área total de las terminales de pasajeros</t>
  </si>
  <si>
    <t>Área total de las terminales de carga</t>
  </si>
  <si>
    <t xml:space="preserve">Área dedicada a las actividades comerciales </t>
  </si>
  <si>
    <t>Zona de restauración (F&amp;B)</t>
  </si>
  <si>
    <t>Área de venta al por menor</t>
  </si>
  <si>
    <t>Área de tiendas libres de impuestos</t>
  </si>
  <si>
    <t>Por favor, especifique el número de:</t>
  </si>
  <si>
    <t>Pistas (pistas de aterrizaje pavimentadas)</t>
  </si>
  <si>
    <t>Número de puertas de contacto con pasarela aérea (air bridge)</t>
  </si>
  <si>
    <t>Número de estacionamientos remotos (B737-800 o equivalente)</t>
  </si>
  <si>
    <t>Número de plazas de estacionamiento de vehículos*</t>
  </si>
  <si>
    <t>Tiendas (venta al por menor)**</t>
  </si>
  <si>
    <t xml:space="preserve">   de las cuales: Tiendas libres de impuestos (Duty Free)</t>
  </si>
  <si>
    <t>Restaurantes / cafeterías y demás establecimientos de F&amp;B</t>
  </si>
  <si>
    <t xml:space="preserve">Empleo y Operaciones </t>
  </si>
  <si>
    <t>Personal total empleado por el operador aeroportuario</t>
  </si>
  <si>
    <t>Número total de personas que trabajan en el aeropuerto</t>
  </si>
  <si>
    <t>(trabajadores del operador aeroportuario y otras empresas o entidades/organismos públicos o privados)</t>
  </si>
  <si>
    <t>(puede ser estimado por el número de pases/gafetes de seguridad emitidos)</t>
  </si>
  <si>
    <t>de Planta</t>
  </si>
  <si>
    <t>Subcontratado</t>
  </si>
  <si>
    <t>Emploi et Opérations</t>
  </si>
  <si>
    <t>État des résultats</t>
  </si>
  <si>
    <t xml:space="preserve">Bilan </t>
  </si>
  <si>
    <t>Estado de resultados</t>
  </si>
  <si>
    <t>Ingresos Aeroportuarios Totales</t>
  </si>
  <si>
    <t>Ingresos Aeronáuticos</t>
  </si>
  <si>
    <t>Ingresos Relacionados con Aeronaves</t>
  </si>
  <si>
    <t>Tarifas de aterrizaje</t>
  </si>
  <si>
    <t>Tarifas de parqueo de aeronaves</t>
  </si>
  <si>
    <t>Tarifas medioambientales (emisiones acústicas, etc.)</t>
  </si>
  <si>
    <t>Otros ingresos relacionados con aeronaves (ej. deshielo, etc.)</t>
  </si>
  <si>
    <t>Ingresos Relacionados con Pasajeros</t>
  </si>
  <si>
    <t>Tarifas de pasajero  (AIF y PFC incluidos)</t>
  </si>
  <si>
    <t>Tarifas de seguridad</t>
  </si>
  <si>
    <t>Tarifas de pasajeros en tránsito/transfer</t>
  </si>
  <si>
    <t>Otros ingresos relacionados con pasajeros (ej. PMR)</t>
  </si>
  <si>
    <t>Tarifas de carga aérea</t>
  </si>
  <si>
    <t>Alquileres de terminal (pagados por las compañías aéreas)</t>
  </si>
  <si>
    <t>Otros ingresos aeronáuticos operativos</t>
  </si>
  <si>
    <t>Ingresos de concesión de asistencia en rampa o "ground handling" (que pagan las empresas de asistencia en tierra)</t>
  </si>
  <si>
    <t>Ingresos de Servicios de Asistencia en Rampa (servicio proporcionado por el aeropuerto)</t>
  </si>
  <si>
    <t>Otros ingresos (ej. relacionados con la infraestructura; CUTE/CUSS*; etc.)</t>
  </si>
  <si>
    <t xml:space="preserve">Ingresos por Servicios de Asistencia en Rampa o "Ground Handling"  </t>
  </si>
  <si>
    <t>Ingresos No-Aeronáuticos</t>
  </si>
  <si>
    <t>Ingresos por Concesiones (excluyendo 6.2.1 concesión de asistencia en rampa)</t>
  </si>
  <si>
    <t>Concesiones comerciales (tiendas) (incluye 6.3.1.1.1 Duty-free)</t>
  </si>
  <si>
    <t>de las cuales: Concesiones libres de impuestos (Duty-free)</t>
  </si>
  <si>
    <t>Alimentos y bebidas, bares y restaurantes (Food &amp; Beverage)</t>
  </si>
  <si>
    <t xml:space="preserve">Aparcamiento de vehículos </t>
  </si>
  <si>
    <t>Alquiler de vehículos (car rental)</t>
  </si>
  <si>
    <t>Publicidad</t>
  </si>
  <si>
    <t>Otros ingresos de concesiones</t>
  </si>
  <si>
    <t>Ingresos de Actividades Comerciales prestadas por el Operador Aeroportuario (excluyendo 6.2.2 y 6.2.3)</t>
  </si>
  <si>
    <t>Suministros (ej. agua, electricidad, etc.)</t>
  </si>
  <si>
    <t>Otros ingresos procedentes de actividades prestadas por el aeropuerto</t>
  </si>
  <si>
    <t>Aparcamiento de vehículos - operado por el aeropuerto</t>
  </si>
  <si>
    <t>Alquileres y rentas</t>
  </si>
  <si>
    <t>Otros Ingresos de Explotación No-Aeronáuticos</t>
  </si>
  <si>
    <t>Ingresos No-Operativos</t>
  </si>
  <si>
    <t>Ingreso por intereses</t>
  </si>
  <si>
    <t>Subsidios / Donaciones</t>
  </si>
  <si>
    <t>Otros ingresos no-operativos</t>
  </si>
  <si>
    <t>Gastos Operativos, Costes de Capital, Impuestos y Similares</t>
  </si>
  <si>
    <t>Gastos Operativos Totales</t>
  </si>
  <si>
    <t>Gastos de personal (salarios y beneficios)</t>
  </si>
  <si>
    <t>Servicios contratados/tercerizados (costo de los servicios pagados a terceros)</t>
  </si>
  <si>
    <t>Materiales, equipamiento, suministros (excluye mantenimiento/servicios contratados)</t>
  </si>
  <si>
    <t>Comunicaciones, electricidad, suministro de agua, saneamiento/basuras, etc.</t>
  </si>
  <si>
    <t>Seguros, reclamos, liquidaciones</t>
  </si>
  <si>
    <t>Mantenimiento (excluye servicios contratados)</t>
  </si>
  <si>
    <t>Leasing, alquileres, pagos de concesiones</t>
  </si>
  <si>
    <t>Gastos generales y administrativos (excluye gastos de personal)</t>
  </si>
  <si>
    <t>Otros</t>
  </si>
  <si>
    <t xml:space="preserve">Costes de Capital </t>
  </si>
  <si>
    <t xml:space="preserve">Gastos por intereses </t>
  </si>
  <si>
    <t>Depreciación y/o amortización de la propiedad, planta y equipo</t>
  </si>
  <si>
    <t>Otros costes de capital</t>
  </si>
  <si>
    <t>Impuestos y Similares</t>
  </si>
  <si>
    <t xml:space="preserve">Beneficio/Déficit Operativo (EBITDA) </t>
  </si>
  <si>
    <t>Beneficios / Pérdidas Netas</t>
  </si>
  <si>
    <t>Balance</t>
  </si>
  <si>
    <t>Activos Totales</t>
  </si>
  <si>
    <t>Activo Corriente</t>
  </si>
  <si>
    <t xml:space="preserve">Efectivo y Equivalente de Efectivo </t>
  </si>
  <si>
    <t>Activo No Corriente</t>
  </si>
  <si>
    <t>Valor en libros del activo fijo</t>
  </si>
  <si>
    <t>Pasivo corriente</t>
  </si>
  <si>
    <t>Deuda a corto plazo (menor de un año)</t>
  </si>
  <si>
    <t>Pasivo no corriente</t>
  </si>
  <si>
    <t xml:space="preserve">Deudas a largo plazo </t>
  </si>
  <si>
    <t>Total Pasivo</t>
  </si>
  <si>
    <t>Activos Netos</t>
  </si>
  <si>
    <t>Inversiones de Capital y Inversiones de Reposición (CAPEX &amp; REPEX)</t>
  </si>
  <si>
    <t>CAPEX total (incluyendo REPEX) por año</t>
  </si>
  <si>
    <t>Áreas de movimiento de aeronaves (airfield)</t>
  </si>
  <si>
    <t>Los edificios terminales (propiedad de aeropuerto)</t>
  </si>
  <si>
    <t xml:space="preserve">Aparcamiento de coches </t>
  </si>
  <si>
    <t>Accesos ferroviarios y carreteros</t>
  </si>
  <si>
    <t>Equipos y vehículos</t>
  </si>
  <si>
    <t>Otras instalaciones</t>
  </si>
  <si>
    <t>Comentarios (por favor, escriba en el cuadro a continuación):</t>
  </si>
  <si>
    <t>Total de CAPEX planificado (incluido REPEX) por año</t>
  </si>
  <si>
    <t xml:space="preserve">Debt outstanding </t>
  </si>
  <si>
    <t>13.1.1</t>
  </si>
  <si>
    <t>13.1.2</t>
  </si>
  <si>
    <t>13.1.3</t>
  </si>
  <si>
    <t>13.1.4</t>
  </si>
  <si>
    <t>13.1.5</t>
  </si>
  <si>
    <t>13.1.6</t>
  </si>
  <si>
    <t xml:space="preserve">Performance Indicators </t>
  </si>
  <si>
    <t>To ensure the accuarcy of the data, please confirm the following:</t>
  </si>
  <si>
    <t>Total Airport Revenue per passenger</t>
  </si>
  <si>
    <t>Operating Aeronautical Revenue per passenger</t>
  </si>
  <si>
    <t>Passenger-related charges per passenger</t>
  </si>
  <si>
    <t>Operating Non-Aeronautical Revenue per passenger</t>
  </si>
  <si>
    <t>Duty-free concessions per International Passenger</t>
  </si>
  <si>
    <t>Total Operating Expenses per passenger</t>
  </si>
  <si>
    <t>Total cost (operating + capital cost) per passenger</t>
  </si>
  <si>
    <t>Debt outstanding per passenger</t>
  </si>
  <si>
    <t>Total CAPEX (including REPEX) per passenger</t>
  </si>
  <si>
    <t>ROA</t>
  </si>
  <si>
    <t>ROCE</t>
  </si>
  <si>
    <t>ROIC</t>
  </si>
  <si>
    <t>EBITDA margin</t>
  </si>
  <si>
    <t xml:space="preserve">Net profit margin </t>
  </si>
  <si>
    <t>1 Units</t>
  </si>
  <si>
    <t>U.S. Dollar (USD)</t>
  </si>
  <si>
    <t>Square Feet</t>
  </si>
  <si>
    <t>Single till</t>
  </si>
  <si>
    <t xml:space="preserve">Price cap </t>
  </si>
  <si>
    <t>Government owned and operated (100%)</t>
  </si>
  <si>
    <t>Management contract</t>
  </si>
  <si>
    <t>Yes</t>
  </si>
  <si>
    <t>10 Tens</t>
  </si>
  <si>
    <t>Euro (EUR)</t>
  </si>
  <si>
    <t>Square Yards</t>
  </si>
  <si>
    <t>Hybrid till</t>
  </si>
  <si>
    <t>Revenue cap</t>
  </si>
  <si>
    <t>Government owned and privately operated (including PPPs)</t>
  </si>
  <si>
    <t>Lease or concession</t>
  </si>
  <si>
    <t>No</t>
  </si>
  <si>
    <t>100 Hundreds</t>
  </si>
  <si>
    <t>Afghan Afghani (AFN)</t>
  </si>
  <si>
    <t>Square Meters</t>
  </si>
  <si>
    <t>Dual till</t>
  </si>
  <si>
    <t>Rate of return</t>
  </si>
  <si>
    <t>Partially privatized airports (&lt;50% equity)</t>
  </si>
  <si>
    <t>Transfer of minority ownership</t>
  </si>
  <si>
    <t>1,000 Thousands</t>
  </si>
  <si>
    <t>Albanian Lek (ALL)</t>
  </si>
  <si>
    <t>Acres</t>
  </si>
  <si>
    <t>Cost recovery</t>
  </si>
  <si>
    <t>Fully private (100% equity)</t>
  </si>
  <si>
    <t>Private sector ownership and control</t>
  </si>
  <si>
    <t>10,000 Tens  of Thousands</t>
  </si>
  <si>
    <t>Algerian Dinar (DZD)</t>
  </si>
  <si>
    <t>Square Kilometers</t>
  </si>
  <si>
    <t>No specific regulation</t>
  </si>
  <si>
    <t>Not-for-profit</t>
  </si>
  <si>
    <t>Operation of parts of activities of an airport</t>
  </si>
  <si>
    <t>100,000 Hundreds of Thousands (Lakhs)</t>
  </si>
  <si>
    <t>Angolan Kwanza (AOA)</t>
  </si>
  <si>
    <t>Hectares</t>
  </si>
  <si>
    <t>Light-handed regulation</t>
  </si>
  <si>
    <t>1,000,000 Millions</t>
  </si>
  <si>
    <t>Argentine Peso (ARS)</t>
  </si>
  <si>
    <t>Square Miles</t>
  </si>
  <si>
    <t>Government approval</t>
  </si>
  <si>
    <t>10,000,000 Tens of Millions (Crores)</t>
  </si>
  <si>
    <t>Armenian Dram (AMD)</t>
  </si>
  <si>
    <t>100,000,000 Thousand lakhs or 100 million or 10 crore</t>
  </si>
  <si>
    <t>Aruban Florin (AWG)</t>
  </si>
  <si>
    <t>1,000,000,000 Billions</t>
  </si>
  <si>
    <t>Australian Dollar (AUD)</t>
  </si>
  <si>
    <t>Azeri Manat (AZN)</t>
  </si>
  <si>
    <t>Bahamian Dollar (BSD)</t>
  </si>
  <si>
    <t>Bahraini Dinar (BHD)</t>
  </si>
  <si>
    <t>Bangladeshi Taka (BDT)</t>
  </si>
  <si>
    <t>Barbados Dollar (BBD)</t>
  </si>
  <si>
    <t>Belarusian Rubel (BYR)</t>
  </si>
  <si>
    <t>Belize Dollar (BZD)</t>
  </si>
  <si>
    <t>Bermuda Dollar (BMD)</t>
  </si>
  <si>
    <t>Bhutanese Ngultrum (BTN)</t>
  </si>
  <si>
    <t>Bolivian Boliviano (BOB)</t>
  </si>
  <si>
    <t>Bosnia And Herzegovina Convertible Mark (BAM)</t>
  </si>
  <si>
    <t>Botswana Pula (BWP)</t>
  </si>
  <si>
    <t>Brazilian Real (BRL)</t>
  </si>
  <si>
    <t>Brunei Dollar (BND)</t>
  </si>
  <si>
    <t>Bulgarian Lev (BGN)</t>
  </si>
  <si>
    <t>Burundi Franc (BIF)</t>
  </si>
  <si>
    <t>Cabo Verde Escudo (CVE)</t>
  </si>
  <si>
    <t>Cambodian Riel (KHR)</t>
  </si>
  <si>
    <t>Canadian Dollar (CAD)</t>
  </si>
  <si>
    <t>Cayman Islands Dollar (KYD)</t>
  </si>
  <si>
    <t xml:space="preserve">CFA Franc </t>
  </si>
  <si>
    <t>CFA Franc (XOF)</t>
  </si>
  <si>
    <t>CFP Franc (XPF)</t>
  </si>
  <si>
    <t>Chilean Peso (CLP)</t>
  </si>
  <si>
    <t>Chinese Yuan (CNY)</t>
  </si>
  <si>
    <t>Colombian Peso (COP)</t>
  </si>
  <si>
    <t>Comorian Franc (KMF)</t>
  </si>
  <si>
    <t>Congolese Franc (CDF)</t>
  </si>
  <si>
    <t>Costa Rican Colon (CRC)</t>
  </si>
  <si>
    <t>Croatian Kuna (HRK)</t>
  </si>
  <si>
    <t>Cuban Peso (CUP)</t>
  </si>
  <si>
    <t>Czech Koruna (CZK)</t>
  </si>
  <si>
    <t>Danish Krone (DKK)</t>
  </si>
  <si>
    <t>Democratic People'S Republic Of Korean Won (KPW)</t>
  </si>
  <si>
    <t>Djibouti Franc (DJF)</t>
  </si>
  <si>
    <t>Dominican Peso (DOP)</t>
  </si>
  <si>
    <t>East Caribbean Dollar (XCD)</t>
  </si>
  <si>
    <t>Egyptian Pound (EGP)</t>
  </si>
  <si>
    <t>El Salvador Colon (SVC)</t>
  </si>
  <si>
    <t>Eritrean Nakfa (ERN)</t>
  </si>
  <si>
    <t>Ethiopian Birr (ETB)</t>
  </si>
  <si>
    <t>Fijian Dollar (FJD)</t>
  </si>
  <si>
    <t>Gambian Dalasi (GMD)</t>
  </si>
  <si>
    <t>Georgian Lari (GEL)</t>
  </si>
  <si>
    <t>Ghanaian Cedi (GHS)</t>
  </si>
  <si>
    <t>Guatemalan Quetzal (GTQ)</t>
  </si>
  <si>
    <t>Guinean Franc (GNF)</t>
  </si>
  <si>
    <t>Guyana Dollar (GYD)</t>
  </si>
  <si>
    <t>Haitian Gourde (HTG)</t>
  </si>
  <si>
    <t>Honduran Lempira (HNL)</t>
  </si>
  <si>
    <t>Hong Kong Dollar (HKD)</t>
  </si>
  <si>
    <t>Hungarian Forint (HUF)</t>
  </si>
  <si>
    <t>Iceland Krona (ISK)</t>
  </si>
  <si>
    <t>Indian Rupee (INR)</t>
  </si>
  <si>
    <t>Indonesian Rupiah (IDR)</t>
  </si>
  <si>
    <t>Iranian Rial (IRR)</t>
  </si>
  <si>
    <t>Iraqi Dinar (IQD)</t>
  </si>
  <si>
    <t>Israeli New Shekel (ILS)</t>
  </si>
  <si>
    <t>Jamaican Dollar (JMD)</t>
  </si>
  <si>
    <t>Japanese Yen (JPY)</t>
  </si>
  <si>
    <t>Jordanian Dinar (JOD)</t>
  </si>
  <si>
    <t>Kazakh Tenge (KZT)</t>
  </si>
  <si>
    <t>Kenyan Shilling (KES)</t>
  </si>
  <si>
    <t>Korean Won (KRW)</t>
  </si>
  <si>
    <t>Kuwaiti Dinar (KWD)</t>
  </si>
  <si>
    <t>Kyrgyz Som (KGS)</t>
  </si>
  <si>
    <t>Lao Kip (LAK)</t>
  </si>
  <si>
    <t>Latvian Lats (LVL)</t>
  </si>
  <si>
    <t>Lebanese Pound (LBP)</t>
  </si>
  <si>
    <t>Lesotho Loti (LSL)</t>
  </si>
  <si>
    <t>Liberian Dollar (LRD)</t>
  </si>
  <si>
    <t>Libyan Dinar (LYD)</t>
  </si>
  <si>
    <t>Lithuanian Litas (LTL)</t>
  </si>
  <si>
    <t>Macao Pataca (MOP)</t>
  </si>
  <si>
    <t>Macedonian Denar (MKD)</t>
  </si>
  <si>
    <t>Malagasy Ariary (MGA)</t>
  </si>
  <si>
    <t>Malawi Kwacha (MWK)</t>
  </si>
  <si>
    <t>Malaysian Ringgit (MYR)</t>
  </si>
  <si>
    <t>Maldivian Rufiyaa (MVR)</t>
  </si>
  <si>
    <t>Mauritanian Ouguiya (MRO)</t>
  </si>
  <si>
    <t>Mauritian Rupee (MUR)</t>
  </si>
  <si>
    <t>Mexican Peso (MXN)</t>
  </si>
  <si>
    <t>Moldovan Leu (MDL)</t>
  </si>
  <si>
    <t>Mongolian Tugrik (MNT)</t>
  </si>
  <si>
    <t>Moroccan Dirham (MAD)</t>
  </si>
  <si>
    <t>Mozambican Metical (MZN)</t>
  </si>
  <si>
    <t>Myanmar Kyat (MMK)</t>
  </si>
  <si>
    <t>Namibian Dollar (NAD)</t>
  </si>
  <si>
    <t>Nepalese Rupee (NPR)</t>
  </si>
  <si>
    <t>Netherlands Antillean Guilder (ANG)</t>
  </si>
  <si>
    <t>Netherlands Antilles Guilder (ANG)</t>
  </si>
  <si>
    <t>New Zealand Dollar (NZD)</t>
  </si>
  <si>
    <t>Nicaragua Cordoba Oro (NIO)</t>
  </si>
  <si>
    <t>Nicaraguan Gold Cordoba (XAU)</t>
  </si>
  <si>
    <t>Nigerian Naira (NGN)</t>
  </si>
  <si>
    <t>Norwegian Krone (NOK)</t>
  </si>
  <si>
    <t>Pakistani Rupee (PKR)</t>
  </si>
  <si>
    <t>Panamanian Balboa (PAB)</t>
  </si>
  <si>
    <t>Papua New Guinea Kina (PGK)</t>
  </si>
  <si>
    <t>Paraguayan Guarani (PYG)</t>
  </si>
  <si>
    <t>Peruvian New Sol (PEN)</t>
  </si>
  <si>
    <t>Philippine Peso (PHP)</t>
  </si>
  <si>
    <t>Polish Zloty (PLN)</t>
  </si>
  <si>
    <t>Pound Sterling (GBP)</t>
  </si>
  <si>
    <t>Qatari Riyal (QAR)</t>
  </si>
  <si>
    <t>Rial Omani (OMR)</t>
  </si>
  <si>
    <t>Romanian Leu (RON)</t>
  </si>
  <si>
    <t>Russian Ruble (RUB)</t>
  </si>
  <si>
    <t>Rwandan Franc (RWF)</t>
  </si>
  <si>
    <t>Samoan Tala (WST)</t>
  </si>
  <si>
    <t>São Tomé and Príncipe Dobra (STD)</t>
  </si>
  <si>
    <t>Saudi Arabian Riyal (SAR)</t>
  </si>
  <si>
    <t>Serbian Dinar (RSD)</t>
  </si>
  <si>
    <t>Seychelles Rupee (SCR)</t>
  </si>
  <si>
    <t>Sierra Leonean Leone (SLL)</t>
  </si>
  <si>
    <t>Singapore Dollar (SGD)</t>
  </si>
  <si>
    <t>Solomon Islands Dollar (SBD)</t>
  </si>
  <si>
    <t>Somali Shilling (SOS)</t>
  </si>
  <si>
    <t>South African Rand (ZAR)</t>
  </si>
  <si>
    <t>South Sudanese Pound (SDG)</t>
  </si>
  <si>
    <t>Sri Lankan Rupee (LKR)</t>
  </si>
  <si>
    <t>Sudanese Pound (SDG)</t>
  </si>
  <si>
    <t>Suriname Dollar (SRD)</t>
  </si>
  <si>
    <t>Swaziland Lilangeni (SZL)</t>
  </si>
  <si>
    <t>Swedish Krona (SEK)</t>
  </si>
  <si>
    <t>Swiss Franc (CHF)</t>
  </si>
  <si>
    <t>Syrian Pound (SYP)</t>
  </si>
  <si>
    <t>Taiwan Dollar (TWD)</t>
  </si>
  <si>
    <t>Tajik Somoni (TJS)</t>
  </si>
  <si>
    <t>Tanzanian Shilling (TZS)</t>
  </si>
  <si>
    <t>Thai Baht (THB)</t>
  </si>
  <si>
    <t>Tongan Pa'Anga (TOP)</t>
  </si>
  <si>
    <t>Trinidad And Tobago Dollar (TTD)</t>
  </si>
  <si>
    <t>Tunisian Dinar (TND)</t>
  </si>
  <si>
    <t>Turkish Lira (TRY)</t>
  </si>
  <si>
    <t>Turkmen Manat (TMT)</t>
  </si>
  <si>
    <t>U.A.E. Dirham (AED)</t>
  </si>
  <si>
    <t>Ugandan Shilling (UGX)</t>
  </si>
  <si>
    <t>Ukrainian Hryvnia (UAH)</t>
  </si>
  <si>
    <t>Uruguayan Peso (UYU)</t>
  </si>
  <si>
    <t>Uzbek Sum (UZS)</t>
  </si>
  <si>
    <t>Vanuatu Vatu (VUV)</t>
  </si>
  <si>
    <t>Venezuelan Bolivar Fuerte (VEF)</t>
  </si>
  <si>
    <t>Vietnamese Dong (VND)</t>
  </si>
  <si>
    <t>Yemeni Rial (YER)</t>
  </si>
  <si>
    <t>Zambian Kwacha (ZMW)</t>
  </si>
  <si>
    <t>Period</t>
  </si>
  <si>
    <t>PreviousPeriod</t>
  </si>
  <si>
    <t>IATA Code</t>
  </si>
  <si>
    <t>Traffic:InternationalPassengers</t>
  </si>
  <si>
    <t>Traffic:Passengers</t>
  </si>
  <si>
    <t>Traffic:Cargo</t>
  </si>
  <si>
    <t>Traffic:Movements</t>
  </si>
  <si>
    <t>Traffic:WLU</t>
  </si>
  <si>
    <t>PreviousYear:Traffic:InternationalPassengers</t>
  </si>
  <si>
    <t>PreviousYear:Traffic:Passengers</t>
  </si>
  <si>
    <t>PreviousYear:Traffic:Cargo</t>
  </si>
  <si>
    <t>PreviousYear:Traffic:Movements</t>
  </si>
  <si>
    <t>PreviousYear:Traffic:WLU</t>
  </si>
  <si>
    <t>Infrastructure:TotalAirportArea</t>
  </si>
  <si>
    <t>Infrastructure:TotalAirportArea:unit</t>
  </si>
  <si>
    <t>Infrastructure:TotalAirportArea:PassengerTerminalArea</t>
  </si>
  <si>
    <t>Infrastructure:TotalAirportArea:PassengerTerminalArea:unit</t>
  </si>
  <si>
    <t>Infrastructure:TotalAirportArea:CargoTerminalArea</t>
  </si>
  <si>
    <t>Infrastructure:TotalAirportArea:CargoTerminalArea:unit</t>
  </si>
  <si>
    <t>Infrastructure:TotalAirportArea:CommercialActivityArea</t>
  </si>
  <si>
    <t>Infrastructure:TotalAirportArea:CommercialActivityArea:unit</t>
  </si>
  <si>
    <t>Infrastructure:TotalAirportArea:CommercialActivityArea:FoodAndBeverageArea</t>
  </si>
  <si>
    <t>Infrastructure:TotalAirportArea:CommercialActivityArea:FoodAndBeverageArea:unit</t>
  </si>
  <si>
    <t>Infrastructure:TotalAirportArea:CommercialActivityArea:RetailArea</t>
  </si>
  <si>
    <t>Infrastructure:TotalAirportArea:CommercialActivityArea:RetailArea:unit</t>
  </si>
  <si>
    <t>Infrastructure:TotalAirportArea:CommercialActivityArea:DutyFreeArea</t>
  </si>
  <si>
    <t>Infrastructure:TotalAirportArea:CommercialActivityArea:DutyFreeArea:unit</t>
  </si>
  <si>
    <t>Infrastructure:InfrastructureQuantity:Runways</t>
  </si>
  <si>
    <t>Infrastructure:InfrastructureQuantity:ContactGates</t>
  </si>
  <si>
    <t>Infrastructure:InfrastructureQuantity:RemoteStands</t>
  </si>
  <si>
    <t>Infrastructure:InfrastructureQuantity:CarParkingSpaces</t>
  </si>
  <si>
    <t>Infrastructure:InfrastructureQuantity:RetailStores</t>
  </si>
  <si>
    <t>Infrastructure:InfrastructureQuantity:RetailStores:DutyFreeStores</t>
  </si>
  <si>
    <t>Infrastructure:InfrastructureQuantity:FoodAndBeverageOutlets</t>
  </si>
  <si>
    <t>Employment:TotalPersonnelEmployedByOperator</t>
  </si>
  <si>
    <t>Employment:TotalPersonnelWorking</t>
  </si>
  <si>
    <t>Employment:TotalPersonnelEmployedByOperator:InsourcedPersonnel</t>
  </si>
  <si>
    <t>Employment:TotalPersonnelEmployedByOperator:OutsourcedPersonnel</t>
  </si>
  <si>
    <t>IncomeStatement:TotalAirportRevenue</t>
  </si>
  <si>
    <t>IncomeStatement:TotalAirportRevenue:OperatingAeronauticalRevenue</t>
  </si>
  <si>
    <t>IncomeStatement:TotalAirportRevenue:OperatingAeronauticalRevenue:AircraftRelatedCharges</t>
  </si>
  <si>
    <t>IncomeStatement:TotalAirportRevenue:OperatingAeronauticalRevenue:AircraftRelatedCharges:LandingCharges</t>
  </si>
  <si>
    <t>IncomeStatement:TotalAirportRevenue:OperatingAeronauticalRevenue:AircraftRelatedCharges:ParkingCharges</t>
  </si>
  <si>
    <t>IncomeStatement:TotalAirportRevenue:OperatingAeronauticalRevenue:AircraftRelatedCharges:NoiseAndEnvironmentalCharges</t>
  </si>
  <si>
    <t>IncomeStatement:TotalAirportRevenue:OperatingAeronauticalRevenue:AircraftRelatedCharges:OtherAircraftRelatedCharges</t>
  </si>
  <si>
    <t>IncomeStatement:TotalAirportRevenue:OperatingAeronauticalRevenue:PassengerRelatedCharges</t>
  </si>
  <si>
    <t>IncomeStatement:TotalAirportRevenue:OperatingAeronauticalRevenue:PassengerRelatedCharges:PassengerCharges</t>
  </si>
  <si>
    <t>IncomeStatement:TotalAirportRevenue:OperatingAeronauticalRevenue:PassengerRelatedCharges:SecurityCharges</t>
  </si>
  <si>
    <t>IncomeStatement:TotalAirportRevenue:OperatingAeronauticalRevenue:PassengerRelatedCharges:TransferOrTransitCharges</t>
  </si>
  <si>
    <t>IncomeStatement:TotalAirportRevenue:OperatingAeronauticalRevenue:PassengerRelatedCharges:OtherPassengerRelatedCharges</t>
  </si>
  <si>
    <t>IncomeStatement:TotalAirportRevenue:OperatingAeronauticalRevenue:CargoCharges</t>
  </si>
  <si>
    <t>IncomeStatement:TotalAirportRevenue:OperatingAeronauticalRevenue:TerminalRentals</t>
  </si>
  <si>
    <t>IncomeStatement:TotalAirportRevenue:OperatingAeronauticalRevenue:OtherOperatingAeronauticalRevenue</t>
  </si>
  <si>
    <t>IncomeStatement:TotalAirportRevenue:GroundHandlingRevenue</t>
  </si>
  <si>
    <t>IncomeStatement:TotalAirportRevenue:GroundHandlingRevenue:GroundHandlingConcessionRevenue</t>
  </si>
  <si>
    <t>IncomeStatement:TotalAirportRevenue:GroundHandlingRevenue:GroundHandlingCharges</t>
  </si>
  <si>
    <t>IncomeStatement:TotalAirportRevenue:GroundHandlingRevenue:OtherGroundHandlingRevenue</t>
  </si>
  <si>
    <t>IncomeStatement:TotalAirportRevenue:OperatingNonAeronauticalRevenue</t>
  </si>
  <si>
    <t>IncomeStatement:TotalAirportRevenue:OperatingNonAeronauticalRevenue:RevenueFromConcessions</t>
  </si>
  <si>
    <t>IncomeStatement:TotalAirportRevenue:OperatingNonAeronauticalRevenue:RevenueFromConcessions:Retail</t>
  </si>
  <si>
    <t>IncomeStatement:TotalAirportRevenue:OperatingNonAeronauticalRevenue:RevenueFromConcessions:Retail:DutyFreeConcessions</t>
  </si>
  <si>
    <t>IncomeStatement:TotalAirportRevenue:OperatingNonAeronauticalRevenue:RevenueFromConcessions:FoodAndBeverage</t>
  </si>
  <si>
    <t>IncomeStatement:TotalAirportRevenue:OperatingNonAeronauticalRevenue:RevenueFromConcessions:CarParking</t>
  </si>
  <si>
    <t>IncomeStatement:TotalAirportRevenue:OperatingNonAeronauticalRevenue:RevenueFromConcessions:RentalCar</t>
  </si>
  <si>
    <t>IncomeStatement:TotalAirportRevenue:OperatingNonAeronauticalRevenue:RevenueFromConcessions:Advertising</t>
  </si>
  <si>
    <t>IncomeStatement:TotalAirportRevenue:OperatingNonAeronauticalRevenue:RevenueFromConcessions:OtherConcessionRevenue</t>
  </si>
  <si>
    <t>IncomeStatement:TotalAirportRevenue:OperatingNonAeronauticalRevenue:RevenueFromAirportOperatedActivities</t>
  </si>
  <si>
    <t>IncomeStatement:TotalAirportRevenue:OperatingNonAeronauticalRevenue:RevenueFromAirportOperatedActivities:CarParkingAirportOwned</t>
  </si>
  <si>
    <t>IncomeStatement:TotalAirportRevenue:OperatingNonAeronauticalRevenue:RevenueFromAirportOperatedActivities:PropertyAndRealEstateIncomeOrRent</t>
  </si>
  <si>
    <t>IncomeStatement:TotalAirportRevenue:OperatingNonAeronauticalRevenue:RevenueFromAirportOperatedActivities:UtilityRecharges</t>
  </si>
  <si>
    <t>IncomeStatement:TotalAirportRevenue:OperatingNonAeronauticalRevenue:RevenueFromAirportOperatedActivities:OtherRevenueFromAirportActivities</t>
  </si>
  <si>
    <t>IncomeStatement:TotalAirportRevenue:OperatingNonAeronauticalRevenue:OtherOperatingNonAeronauticalRevenues</t>
  </si>
  <si>
    <t>IncomeStatement:TotalAirportRevenue:NonOperatingIncome</t>
  </si>
  <si>
    <t>IncomeStatement:TotalAirportRevenue:NonOperatingIncome:InterestIncome</t>
  </si>
  <si>
    <t>IncomeStatement:TotalAirportRevenue:NonOperatingIncome:SubsidiesGrants</t>
  </si>
  <si>
    <t>IncomeStatement:TotalAirportRevenue:NonOperatingIncome:OtherNonOperatingIncome</t>
  </si>
  <si>
    <t>IncomeStatement:TotalAirportCosts</t>
  </si>
  <si>
    <t>IncomeStatement:TotalAirportCosts:TotalOperatingExpenses</t>
  </si>
  <si>
    <t>IncomeStatement:TotalAirportCosts:TotalOperatingExpenses:PersonnelExpenses</t>
  </si>
  <si>
    <t>IncomeStatement:TotalAirportCosts:TotalOperatingExpenses:ContractedServices</t>
  </si>
  <si>
    <t>IncomeStatement:TotalAirportCosts:TotalOperatingExpenses:MaterialsEquipmentSupplies</t>
  </si>
  <si>
    <t>IncomeStatement:TotalAirportCosts:TotalOperatingExpenses:CommunicationsUtilitiesEnergyWaste</t>
  </si>
  <si>
    <t>IncomeStatement:TotalAirportCosts:TotalOperatingExpenses:InsuranceClaimsSettlements</t>
  </si>
  <si>
    <t>IncomeStatement:TotalAirportCosts:TotalOperatingExpenses:Maintenance</t>
  </si>
  <si>
    <t>IncomeStatement:TotalAirportCosts:TotalOperatingExpenses:LeaseRentConcessionaryPayments</t>
  </si>
  <si>
    <t>IncomeStatement:TotalAirportCosts:TotalOperatingExpenses:GeneralAdministrativeExpenses</t>
  </si>
  <si>
    <t>IncomeStatement:TotalAirportCosts:TotalOperatingExpenses:OtherItems</t>
  </si>
  <si>
    <t>IncomeStatement:TotalAirportCosts:CapitalCosts</t>
  </si>
  <si>
    <t>IncomeStatement:TotalAirportCosts:CapitalCosts:InterestExpenses</t>
  </si>
  <si>
    <t>IncomeStatement:TotalAirportCosts:CapitalCosts:DepreciationAmortizationPropertyPlantEquipment</t>
  </si>
  <si>
    <t>IncomeStatement:TotalAirportCosts:CapitalCosts:OtherCapitalCosts</t>
  </si>
  <si>
    <t>IncomeStatement:TaxesAndOtherFees</t>
  </si>
  <si>
    <t>IncomeStatement:OperatingSurplusDeficitEBITDA</t>
  </si>
  <si>
    <t>IncomeStatement:NetProfit</t>
  </si>
  <si>
    <t>BalanceSheetSummary:TotalAssets</t>
  </si>
  <si>
    <t>BalanceSheetSummary:TotalAssets:CurrentAssets</t>
  </si>
  <si>
    <t>BalanceSheetSummary:TotalAssets:CurrentAssets:CashAndEquivalents</t>
  </si>
  <si>
    <t>BalanceSheetSummary:TotalAssets:CurrentAssets:OtherCurrentAssets</t>
  </si>
  <si>
    <t>BalanceSheetSummary:TotalAssets:NonCurrentAssets</t>
  </si>
  <si>
    <t>BalanceSheetSummary:TotalAssets:NonCurrentAssets:BookValueOfFixedAssets</t>
  </si>
  <si>
    <t>BalanceSheetSummary:TotalAssets:NonCurrentAssets:OtherNonCurrentAssets</t>
  </si>
  <si>
    <t>BalanceSheetSummary:TotalLiabilities</t>
  </si>
  <si>
    <t>BalanceSheetSummary:TotalLiabilities:CurrentLiabilities</t>
  </si>
  <si>
    <t>BalanceSheetSummary:TotalLiabilities:CurrentLiabilities:ShortTermDebt</t>
  </si>
  <si>
    <t>BalanceSheetSummary:TotalLiabilities:CurrentLiabilities:OtherCurrentLiabilities</t>
  </si>
  <si>
    <t>BalanceSheetSummary:TotalLiabilities:NonCurrentLiabilities</t>
  </si>
  <si>
    <t>BalanceSheetSummary:TotalLiabilities:NonCurrentLiabilities:LongTermDebt</t>
  </si>
  <si>
    <t>BalanceSheetSummary:TotalLiabilities:NonCurrentLiabilities:OtherNonCurrentLiabilities</t>
  </si>
  <si>
    <t>BalanceSheetSummary:NetAssets</t>
  </si>
  <si>
    <t>BalanceSheetSummary:DebtOutstanding</t>
  </si>
  <si>
    <t>CapexRepex:TotalCapex</t>
  </si>
  <si>
    <t>CapexRepex:TotalCapex:AircraftMovement</t>
  </si>
  <si>
    <t>CapexRepex:TotalCapex:TerminalBuildings</t>
  </si>
  <si>
    <t>CapexRepex:TotalCapex:CarParkingFacilities</t>
  </si>
  <si>
    <t>CapexRepex:TotalCapex:RoadwaysRailTransit</t>
  </si>
  <si>
    <t>CapexRepex:TotalCapex:EquipmentAndVehicles</t>
  </si>
  <si>
    <t>CapexRepex:TotalCapex:OtherFacilities</t>
  </si>
  <si>
    <t>CapexRepex:PlannedTotalCapex:1</t>
  </si>
  <si>
    <t>CapexRepex:PlannedTotalCapex:2</t>
  </si>
  <si>
    <t>CapexRepex:PlannedTotalCapex:3</t>
  </si>
  <si>
    <t>CapexRepex:PlannedTotalCapex:4</t>
  </si>
  <si>
    <t>CapexRepex:PlannedTotalCapex:5</t>
  </si>
  <si>
    <t>CapexRepex:PlannedTotalCapex:6</t>
  </si>
  <si>
    <t>CapexRepex:PlannedTotalCapex:7</t>
  </si>
  <si>
    <t>Comments:Comment</t>
  </si>
  <si>
    <t>PreviousYear:IncomeStatement:TotalAirportRevenue</t>
  </si>
  <si>
    <t>PreviousYear:IncomeStatement:TotalAirportRevenue:OperatingAeronauticalRevenue</t>
  </si>
  <si>
    <t>PreviousYear:IncomeStatement:TotalAirportRevenue:OperatingAeronauticalRevenue:AircraftRelatedCharges</t>
  </si>
  <si>
    <t>PreviousYear:IncomeStatement:TotalAirportRevenue:OperatingAeronauticalRevenue:AircraftRelatedCharges:LandingCharges</t>
  </si>
  <si>
    <t>PreviousYear:IncomeStatement:TotalAirportRevenue:OperatingAeronauticalRevenue:AircraftRelatedCharges:ParkingCharges</t>
  </si>
  <si>
    <t>PreviousYear:IncomeStatement:TotalAirportRevenue:OperatingAeronauticalRevenue:AircraftRelatedCharges:NoiseAndEnvironmentalCharges</t>
  </si>
  <si>
    <t>PreviousYear:IncomeStatement:TotalAirportRevenue:OperatingAeronauticalRevenue:AircraftRelatedCharges:OtherAircraftRelatedCharges</t>
  </si>
  <si>
    <t>PreviousYear:IncomeStatement:TotalAirportRevenue:OperatingAeronauticalRevenue:PassengerRelatedCharges</t>
  </si>
  <si>
    <t>PreviousYear:IncomeStatement:TotalAirportRevenue:OperatingAeronauticalRevenue:PassengerRelatedCharges:PassengerCharges</t>
  </si>
  <si>
    <t>PreviousYear:IncomeStatement:TotalAirportRevenue:OperatingAeronauticalRevenue:PassengerRelatedCharges:SecurityCharges</t>
  </si>
  <si>
    <t>PreviousYear:IncomeStatement:TotalAirportRevenue:OperatingAeronauticalRevenue:PassengerRelatedCharges:TransferOrTransitCharges</t>
  </si>
  <si>
    <t>PreviousYear:IncomeStatement:TotalAirportRevenue:OperatingAeronauticalRevenue:PassengerRelatedCharges:OtherPassengerRelatedCharges</t>
  </si>
  <si>
    <t>PreviousYear:IncomeStatement:TotalAirportRevenue:OperatingAeronauticalRevenue:CargoCharges</t>
  </si>
  <si>
    <t>PreviousYear:IncomeStatement:TotalAirportRevenue:OperatingAeronauticalRevenue:TerminalRentals</t>
  </si>
  <si>
    <t>PreviousYear:IncomeStatement:TotalAirportRevenue:OperatingAeronauticalRevenue:OtherOperatingAeronauticalRevenue</t>
  </si>
  <si>
    <t>PreviousYear:IncomeStatement:TotalAirportRevenue:GroundHandlingRevenue</t>
  </si>
  <si>
    <t>PreviousYear:IncomeStatement:TotalAirportRevenue:GroundHandlingRevenue:GroundHandlingConcessionRevenue</t>
  </si>
  <si>
    <t>PreviousYear:IncomeStatement:TotalAirportRevenue:GroundHandlingRevenue:GroundHandlingCharges</t>
  </si>
  <si>
    <t>PreviousYear:IncomeStatement:TotalAirportRevenue:GroundHandlingRevenue:OtherGroundHandlingRevenue</t>
  </si>
  <si>
    <t>PreviousYear:IncomeStatement:TotalAirportRevenue:OperatingNonAeronauticalRevenue</t>
  </si>
  <si>
    <t>PreviousYear:IncomeStatement:TotalAirportRevenue:OperatingNonAeronauticalRevenue:RevenueFromConcessions</t>
  </si>
  <si>
    <t>PreviousYear:IncomeStatement:TotalAirportRevenue:OperatingNonAeronauticalRevenue:RevenueFromConcessions:Retail</t>
  </si>
  <si>
    <t>PreviousYear:IncomeStatement:TotalAirportRevenue:OperatingNonAeronauticalRevenue:RevenueFromConcessions:Retail:DutyFreeConcessions</t>
  </si>
  <si>
    <t>PreviousYear:IncomeStatement:TotalAirportRevenue:OperatingNonAeronauticalRevenue:RevenueFromConcessions:FoodAndBeverage</t>
  </si>
  <si>
    <t>PreviousYear:IncomeStatement:TotalAirportRevenue:OperatingNonAeronauticalRevenue:RevenueFromConcessions:CarParking</t>
  </si>
  <si>
    <t>PreviousYear:IncomeStatement:TotalAirportRevenue:OperatingNonAeronauticalRevenue:RevenueFromConcessions:RentalCar</t>
  </si>
  <si>
    <t>PreviousYear:IncomeStatement:TotalAirportRevenue:OperatingNonAeronauticalRevenue:RevenueFromConcessions:Advertising</t>
  </si>
  <si>
    <t>PreviousYear:IncomeStatement:TotalAirportRevenue:OperatingNonAeronauticalRevenue:RevenueFromConcessions:OtherConcessionRevenue</t>
  </si>
  <si>
    <t>PreviousYear:IncomeStatement:TotalAirportRevenue:OperatingNonAeronauticalRevenue:RevenueFromAirportOperatedActivities</t>
  </si>
  <si>
    <t>PreviousYear:IncomeStatement:TotalAirportRevenue:OperatingNonAeronauticalRevenue:RevenueFromAirportOperatedActivities:CarParkingAirportOwned</t>
  </si>
  <si>
    <t>PreviousYear:IncomeStatement:TotalAirportRevenue:OperatingNonAeronauticalRevenue:RevenueFromAirportOperatedActivities:PropertyAndRealEstateIncomeOrRent</t>
  </si>
  <si>
    <t>PreviousYear:IncomeStatement:TotalAirportRevenue:OperatingNonAeronauticalRevenue:RevenueFromAirportOperatedActivities:UtilityRecharges</t>
  </si>
  <si>
    <t>PreviousYear:IncomeStatement:TotalAirportRevenue:OperatingNonAeronauticalRevenue:RevenueFromAirportOperatedActivities:OtherRevenueFromAirportActivities</t>
  </si>
  <si>
    <t>PreviousYear:IncomeStatement:TotalAirportRevenue:OperatingNonAeronauticalRevenue:OtherOperatingNonAeronauticalRevenues</t>
  </si>
  <si>
    <t>PreviousYear:IncomeStatement:TotalAirportRevenue:NonOperatingIncome</t>
  </si>
  <si>
    <t>PreviousYear:IncomeStatement:TotalAirportRevenue:NonOperatingIncome:InterestIncome</t>
  </si>
  <si>
    <t>PreviousYear:IncomeStatement:TotalAirportRevenue:NonOperatingIncome:SubsidiesGrants</t>
  </si>
  <si>
    <t>PreviousYear:IncomeStatement:TotalAirportRevenue:NonOperatingIncome:OtherNonOperatingIncome</t>
  </si>
  <si>
    <t>PreviousYear:IncomeStatement:TotalAirportCosts</t>
  </si>
  <si>
    <t>PreviousYear:IncomeStatement:TotalAirportCosts:TotalOperatingExpenses</t>
  </si>
  <si>
    <t>PreviousYear:IncomeStatement:TotalAirportCosts:TotalOperatingExpenses:PersonnelExpenses</t>
  </si>
  <si>
    <t>PreviousYear:IncomeStatement:TotalAirportCosts:TotalOperatingExpenses:ContractedServices</t>
  </si>
  <si>
    <t>PreviousYear:IncomeStatement:TotalAirportCosts:TotalOperatingExpenses:MaterialsEquipmentSupplies</t>
  </si>
  <si>
    <t>PreviousYear:IncomeStatement:TotalAirportCosts:TotalOperatingExpenses:CommunicationsUtilitiesEnergyWaste</t>
  </si>
  <si>
    <t>PreviousYear:IncomeStatement:TotalAirportCosts:TotalOperatingExpenses:InsuranceClaimsSettlements</t>
  </si>
  <si>
    <t>PreviousYear:IncomeStatement:TotalAirportCosts:TotalOperatingExpenses:Maintenance</t>
  </si>
  <si>
    <t>PreviousYear:IncomeStatement:TotalAirportCosts:TotalOperatingExpenses:LeaseRentConcessionaryPayments</t>
  </si>
  <si>
    <t>PreviousYear:IncomeStatement:TotalAirportCosts:TotalOperatingExpenses:GeneralAdministrativeExpenses</t>
  </si>
  <si>
    <t>PreviousYear:IncomeStatement:TotalAirportCosts:TotalOperatingExpenses:OtherItems</t>
  </si>
  <si>
    <t>PreviousYear:IncomeStatement:TotalAirportCosts:CapitalCosts</t>
  </si>
  <si>
    <t>PreviousYear:IncomeStatement:TotalAirportCosts:CapitalCosts:InterestExpenses</t>
  </si>
  <si>
    <t>PreviousYear:IncomeStatement:TotalAirportCosts:CapitalCosts:DepreciationAmortizationPropertyPlantEquipment</t>
  </si>
  <si>
    <t>PreviousYear:IncomeStatement:TotalAirportCosts:CapitalCosts:OtherCapitalCosts</t>
  </si>
  <si>
    <t>PreviousYear:IncomeStatement:TaxesAndOtherFees</t>
  </si>
  <si>
    <t>PreviousYear:IncomeStatement:OperatingSurplusDeficitEBITDA</t>
  </si>
  <si>
    <t>PreviousYear:IncomeStatement:NetProfit</t>
  </si>
  <si>
    <t>PreviousYear:BalanceSheetSummary:TotalAssets</t>
  </si>
  <si>
    <t>PreviousYear:BalanceSheetSummary:TotalAssets:CurrentAssets</t>
  </si>
  <si>
    <t>PreviousYear:BalanceSheetSummary:TotalAssets:CurrentAssets:CashAndEquivalents</t>
  </si>
  <si>
    <t>PreviousYear:BalanceSheetSummary:TotalAssets:CurrentAssets:OtherCurrentAssets</t>
  </si>
  <si>
    <t>PreviousYear:BalanceSheetSummary:TotalAssets:NonCurrentAssets</t>
  </si>
  <si>
    <t>PreviousYear:BalanceSheetSummary:TotalAssets:NonCurrentAssets:BookValueOfFixedAssets</t>
  </si>
  <si>
    <t>PreviousYear:BalanceSheetSummary:TotalAssets:NonCurrentAssets:OtherNonCurrentAssets</t>
  </si>
  <si>
    <t>PreviousYear:BalanceSheetSummary:TotalLiabilities</t>
  </si>
  <si>
    <t>PreviousYear:BalanceSheetSummary:TotalLiabilities:CurrentLiabilities</t>
  </si>
  <si>
    <t>PreviousYear:BalanceSheetSummary:TotalLiabilities:CurrentLiabilities:ShortTermDebt</t>
  </si>
  <si>
    <t>PreviousYear:BalanceSheetSummary:TotalLiabilities:CurrentLiabilities:OtherCurrentLiabilities</t>
  </si>
  <si>
    <t>PreviousYear:BalanceSheetSummary:TotalLiabilities:NonCurrentLiabilities</t>
  </si>
  <si>
    <t>PreviousYear:BalanceSheetSummary:TotalLiabilities:NonCurrentLiabilities:LongTermDebt</t>
  </si>
  <si>
    <t>PreviousYear:BalanceSheetSummary:TotalLiabilities:NonCurrentLiabilities:OtherNonCurrentLiabilities</t>
  </si>
  <si>
    <t>PreviousYear:BalanceSheetSummary:NetAssets</t>
  </si>
  <si>
    <t>PreviousYear:BalanceSheetSummary:DebtOutstanding</t>
  </si>
  <si>
    <t>PreviousYear:CapexRepex:TotalCapex</t>
  </si>
  <si>
    <t>PreviousYear:CapexRepex:TotalCapex:AircraftMovement</t>
  </si>
  <si>
    <t>PreviousYear:CapexRepex:TotalCapex:TerminalBuildings</t>
  </si>
  <si>
    <t>PreviousYear:CapexRepex:TotalCapex:CarParkingFacilities</t>
  </si>
  <si>
    <t>PreviousYear:CapexRepex:TotalCapex:RoadwaysRailTransit</t>
  </si>
  <si>
    <t>PreviousYear:CapexRepex:TotalCapex:EquipmentAndVehicles</t>
  </si>
  <si>
    <t>PreviousYear:CapexRepex:TotalCapex:OtherFacilities</t>
  </si>
  <si>
    <t>GeneralInformation:RegulatoryType</t>
  </si>
  <si>
    <t>GeneralInformation:EconomicOversight</t>
  </si>
  <si>
    <t>GeneralInformation:OwnershipStructure</t>
  </si>
  <si>
    <t>GeneralInformation:PrivateInvolvementType</t>
  </si>
  <si>
    <t>GeneralInformation:WACC</t>
  </si>
  <si>
    <t>GeneralInformation:IncentiveScheme</t>
  </si>
  <si>
    <t>GeneralInformation:FinancialYear</t>
  </si>
  <si>
    <t>GeneralInformation:FinancialFigures</t>
  </si>
  <si>
    <t>GeneralInformation:ReportingCurrency</t>
  </si>
  <si>
    <t>Units</t>
  </si>
  <si>
    <t>Tens</t>
  </si>
  <si>
    <t>Hundreds</t>
  </si>
  <si>
    <t>Thousands</t>
  </si>
  <si>
    <t>TensOfThousands</t>
  </si>
  <si>
    <t>HundredsOfThousands</t>
  </si>
  <si>
    <t>Millions</t>
  </si>
  <si>
    <t>TensOfMillions</t>
  </si>
  <si>
    <t>HundredsOfMillions</t>
  </si>
  <si>
    <t>Billions</t>
  </si>
  <si>
    <t>SingleTill</t>
  </si>
  <si>
    <t>HybridTill</t>
  </si>
  <si>
    <t>DualTill</t>
  </si>
  <si>
    <t>PriceCap</t>
  </si>
  <si>
    <t>RevenueCap</t>
  </si>
  <si>
    <t>RateOfReturn</t>
  </si>
  <si>
    <t>CostRecovery</t>
  </si>
  <si>
    <t>NoSpecificRegulation</t>
  </si>
  <si>
    <t>LightHandedRegulation</t>
  </si>
  <si>
    <t>GovernmentApproval</t>
  </si>
  <si>
    <t>GovernmentOwnedAndOperated</t>
  </si>
  <si>
    <t>GovernmentOwnedAndPrivatelyOperated</t>
  </si>
  <si>
    <t>PartiallyPrivatized</t>
  </si>
  <si>
    <t>FullyPrivate</t>
  </si>
  <si>
    <t>NotForProfit</t>
  </si>
  <si>
    <t>ManagementContract</t>
  </si>
  <si>
    <t>LeaseOrConcession</t>
  </si>
  <si>
    <t>TransferOfMinorityOwnership</t>
  </si>
  <si>
    <t>PrivateSectorOwnershipAndControl</t>
  </si>
  <si>
    <t>OperationOfPartsOfActivitiesOfAnAirport</t>
  </si>
  <si>
    <t>SquareFeet</t>
  </si>
  <si>
    <t>SquareYards</t>
  </si>
  <si>
    <t>SquareMeters</t>
  </si>
  <si>
    <t>SquareKilometers</t>
  </si>
  <si>
    <t>SquareMiles</t>
  </si>
  <si>
    <t>USD</t>
  </si>
  <si>
    <t>EUR</t>
  </si>
  <si>
    <t>AFN</t>
  </si>
  <si>
    <t>ALL</t>
  </si>
  <si>
    <t>DZD</t>
  </si>
  <si>
    <t>AOA</t>
  </si>
  <si>
    <t>ARS</t>
  </si>
  <si>
    <t>AMD</t>
  </si>
  <si>
    <t>AWG</t>
  </si>
  <si>
    <t>AUD</t>
  </si>
  <si>
    <t>AZN</t>
  </si>
  <si>
    <t>BSD</t>
  </si>
  <si>
    <t>BHD</t>
  </si>
  <si>
    <t>BDT</t>
  </si>
  <si>
    <t>BBD</t>
  </si>
  <si>
    <t>BYR</t>
  </si>
  <si>
    <t>BZD</t>
  </si>
  <si>
    <t>BMD</t>
  </si>
  <si>
    <t>BTN</t>
  </si>
  <si>
    <t>BOB</t>
  </si>
  <si>
    <t>BAM</t>
  </si>
  <si>
    <t>BWP</t>
  </si>
  <si>
    <t>BRL</t>
  </si>
  <si>
    <t>BND</t>
  </si>
  <si>
    <t>BGN</t>
  </si>
  <si>
    <t>BIF</t>
  </si>
  <si>
    <t>CVE</t>
  </si>
  <si>
    <t>KHR</t>
  </si>
  <si>
    <t>CAD</t>
  </si>
  <si>
    <t>KYD</t>
  </si>
  <si>
    <t>XOF</t>
  </si>
  <si>
    <t>XPF</t>
  </si>
  <si>
    <t>CLP</t>
  </si>
  <si>
    <t>CNY</t>
  </si>
  <si>
    <t>COP</t>
  </si>
  <si>
    <t>KMF</t>
  </si>
  <si>
    <t>CDF</t>
  </si>
  <si>
    <t>CRC</t>
  </si>
  <si>
    <t>HRK</t>
  </si>
  <si>
    <t>CUP</t>
  </si>
  <si>
    <t>CZK</t>
  </si>
  <si>
    <t>DKK</t>
  </si>
  <si>
    <t>KPW</t>
  </si>
  <si>
    <t>DJF</t>
  </si>
  <si>
    <t>DOP</t>
  </si>
  <si>
    <t>XCD</t>
  </si>
  <si>
    <t>EGP</t>
  </si>
  <si>
    <t>SVC</t>
  </si>
  <si>
    <t>ERN</t>
  </si>
  <si>
    <t>ETB</t>
  </si>
  <si>
    <t>FJD</t>
  </si>
  <si>
    <t>GMD</t>
  </si>
  <si>
    <t>GEL</t>
  </si>
  <si>
    <t>GHS</t>
  </si>
  <si>
    <t>GTQ</t>
  </si>
  <si>
    <t>GNF</t>
  </si>
  <si>
    <t>GYD</t>
  </si>
  <si>
    <t>HTG</t>
  </si>
  <si>
    <t>HNL</t>
  </si>
  <si>
    <t>HKD</t>
  </si>
  <si>
    <t>HUF</t>
  </si>
  <si>
    <t>ISK</t>
  </si>
  <si>
    <t>INR</t>
  </si>
  <si>
    <t>IDR</t>
  </si>
  <si>
    <t>IRR</t>
  </si>
  <si>
    <t>IQD</t>
  </si>
  <si>
    <t>ILS</t>
  </si>
  <si>
    <t>JMD</t>
  </si>
  <si>
    <t>JPY</t>
  </si>
  <si>
    <t>JOD</t>
  </si>
  <si>
    <t>KZT</t>
  </si>
  <si>
    <t>KES</t>
  </si>
  <si>
    <t>KRW</t>
  </si>
  <si>
    <t>KWD</t>
  </si>
  <si>
    <t>KGS</t>
  </si>
  <si>
    <t>LAK</t>
  </si>
  <si>
    <t>LVL</t>
  </si>
  <si>
    <t>LBP</t>
  </si>
  <si>
    <t>LSL</t>
  </si>
  <si>
    <t>LRD</t>
  </si>
  <si>
    <t>LYD</t>
  </si>
  <si>
    <t>LTL</t>
  </si>
  <si>
    <t>MOP</t>
  </si>
  <si>
    <t>MKD</t>
  </si>
  <si>
    <t>MGA</t>
  </si>
  <si>
    <t>MWK</t>
  </si>
  <si>
    <t>MYR</t>
  </si>
  <si>
    <t>MVR</t>
  </si>
  <si>
    <t>MRO</t>
  </si>
  <si>
    <t>MUR</t>
  </si>
  <si>
    <t>MXN</t>
  </si>
  <si>
    <t>MDL</t>
  </si>
  <si>
    <t>MNT</t>
  </si>
  <si>
    <t>MAD</t>
  </si>
  <si>
    <t>MZN</t>
  </si>
  <si>
    <t>MMK</t>
  </si>
  <si>
    <t>NAD</t>
  </si>
  <si>
    <t>NPR</t>
  </si>
  <si>
    <t>ANG</t>
  </si>
  <si>
    <t>NZD</t>
  </si>
  <si>
    <t>NIO</t>
  </si>
  <si>
    <t>XAU</t>
  </si>
  <si>
    <t>NGN</t>
  </si>
  <si>
    <t>NOK</t>
  </si>
  <si>
    <t>PKR</t>
  </si>
  <si>
    <t>PAB</t>
  </si>
  <si>
    <t>PGK</t>
  </si>
  <si>
    <t>PYG</t>
  </si>
  <si>
    <t>PEN</t>
  </si>
  <si>
    <t>PHP</t>
  </si>
  <si>
    <t>PLN</t>
  </si>
  <si>
    <t>GBP</t>
  </si>
  <si>
    <t>QAR</t>
  </si>
  <si>
    <t>OMR</t>
  </si>
  <si>
    <t>RON</t>
  </si>
  <si>
    <t>RUB</t>
  </si>
  <si>
    <t>RWF</t>
  </si>
  <si>
    <t>WST</t>
  </si>
  <si>
    <t>STD</t>
  </si>
  <si>
    <t>SAR</t>
  </si>
  <si>
    <t>RSD</t>
  </si>
  <si>
    <t>SCR</t>
  </si>
  <si>
    <t>SLL</t>
  </si>
  <si>
    <t>SGD</t>
  </si>
  <si>
    <t>SBD</t>
  </si>
  <si>
    <t>SOS</t>
  </si>
  <si>
    <t>ZAR</t>
  </si>
  <si>
    <t>SDG</t>
  </si>
  <si>
    <t>LKR</t>
  </si>
  <si>
    <t>SRD</t>
  </si>
  <si>
    <t>SZL</t>
  </si>
  <si>
    <t>SEK</t>
  </si>
  <si>
    <t>CHF</t>
  </si>
  <si>
    <t>SYP</t>
  </si>
  <si>
    <t>TWD</t>
  </si>
  <si>
    <t>TJS</t>
  </si>
  <si>
    <t>TZS</t>
  </si>
  <si>
    <t>THB</t>
  </si>
  <si>
    <t>TOP</t>
  </si>
  <si>
    <t>TTD</t>
  </si>
  <si>
    <t>TND</t>
  </si>
  <si>
    <t>TRY</t>
  </si>
  <si>
    <t>TMT</t>
  </si>
  <si>
    <t>AED</t>
  </si>
  <si>
    <t>UGX</t>
  </si>
  <si>
    <t>UAH</t>
  </si>
  <si>
    <t>UYU</t>
  </si>
  <si>
    <t>UZS</t>
  </si>
  <si>
    <t>VUV</t>
  </si>
  <si>
    <t>VEF</t>
  </si>
  <si>
    <t>VND</t>
  </si>
  <si>
    <t>YER</t>
  </si>
  <si>
    <t>ZMW</t>
  </si>
  <si>
    <t>CFA</t>
  </si>
  <si>
    <t xml:space="preserve">Redevances Non-Aéronautiques </t>
  </si>
  <si>
    <t xml:space="preserve">Concessions hors taxes par Passagers International </t>
  </si>
  <si>
    <t>Coût Total (Exploitation +  Capital)</t>
  </si>
  <si>
    <t>Encours des Dettes</t>
  </si>
  <si>
    <t>CAPEX total (incluant REPEX)</t>
  </si>
  <si>
    <t>Marge d'EBITDA</t>
  </si>
  <si>
    <t>Marge bénéficiaire nette</t>
  </si>
  <si>
    <t>Indicateurs de performance</t>
  </si>
  <si>
    <t>Afin d'assurer l'exactitude des données, veuillez confirmer ce qui suit :</t>
  </si>
  <si>
    <t>1 Unités</t>
  </si>
  <si>
    <t>Pieds carrés</t>
  </si>
  <si>
    <t>Caisse Unique</t>
  </si>
  <si>
    <t>Plafonnement des prix</t>
  </si>
  <si>
    <t>Propriété publique opéré par une entité publique</t>
  </si>
  <si>
    <t>Contrat de gestion</t>
  </si>
  <si>
    <t>Oui</t>
  </si>
  <si>
    <t>10 Dizaines</t>
  </si>
  <si>
    <t>Yards carrés</t>
  </si>
  <si>
    <t>Caisse Hybride</t>
  </si>
  <si>
    <t xml:space="preserve">Plafonnement des revenus </t>
  </si>
  <si>
    <t>Propriété publique opéré par une entité privée (y compris les PPPs)</t>
  </si>
  <si>
    <t>Bail commercial / Concession</t>
  </si>
  <si>
    <t>Non</t>
  </si>
  <si>
    <t>100 Centaines</t>
  </si>
  <si>
    <t>Mètres carrés</t>
  </si>
  <si>
    <t>Caisse Double</t>
  </si>
  <si>
    <t>Taux de rendement</t>
  </si>
  <si>
    <t>Participation minoritaire d'une société privée</t>
  </si>
  <si>
    <t>1,000 Milliers</t>
  </si>
  <si>
    <t xml:space="preserve">Recouvrement des coûts </t>
  </si>
  <si>
    <t>Aéroport totalement privatisé (100% du capital)</t>
  </si>
  <si>
    <t>Propriété et le contrôle du secteur privé</t>
  </si>
  <si>
    <t>10,000 Dizaines de Milliers</t>
  </si>
  <si>
    <t>Kilomètres carrés</t>
  </si>
  <si>
    <t>Aucune réglementation spécifique</t>
  </si>
  <si>
    <t>Organisations à but non lucratif</t>
  </si>
  <si>
    <t>Fonctionnement des éléments des activités d'un aéroport</t>
  </si>
  <si>
    <t>100,000 Centaines de Milliers (Lakhs)</t>
  </si>
  <si>
    <t>Réglementation allégée</t>
  </si>
  <si>
    <t>Milles carrés</t>
  </si>
  <si>
    <t>Réglementation gouvernementale</t>
  </si>
  <si>
    <t>10,000,000 Dizaines de Millions (crores)</t>
  </si>
  <si>
    <t>100,000,000 Mille lakhs ou 100 millions ou 10 crores</t>
  </si>
  <si>
    <t>1,000,000,000 Milliards</t>
  </si>
  <si>
    <t>CalendarYearCurrent</t>
  </si>
  <si>
    <t>Q2_Previous_Q1_Current</t>
  </si>
  <si>
    <t>Q3_Previous_Q2_Current</t>
  </si>
  <si>
    <t>Q4_Previous_Q3_Current</t>
  </si>
  <si>
    <t>Q2_Current_Q1_Next</t>
  </si>
  <si>
    <t>Q3_Current_Q2_Next</t>
  </si>
  <si>
    <t>1 Unidades</t>
  </si>
  <si>
    <t>Pies Cuadrados</t>
  </si>
  <si>
    <t>Caja única</t>
  </si>
  <si>
    <t>Precio máximo</t>
  </si>
  <si>
    <t>Propiedad del gobierno y administrado por el gobierno (100%)</t>
  </si>
  <si>
    <t>Contrato de gestión</t>
  </si>
  <si>
    <t>Sí</t>
  </si>
  <si>
    <t>10 Decenas</t>
  </si>
  <si>
    <t>Yardas Cuadradas</t>
  </si>
  <si>
    <t>Caja hibrida</t>
  </si>
  <si>
    <t>Ingresos máximos</t>
  </si>
  <si>
    <t>Propiedad del gobierno y administrado de manera privada (incluye las asociaciones público-privadas)</t>
  </si>
  <si>
    <t>Contrato de arrendamiento / concesión</t>
  </si>
  <si>
    <t>100 Cientos</t>
  </si>
  <si>
    <t>Metros Cuadrados</t>
  </si>
  <si>
    <t>Doble caja</t>
  </si>
  <si>
    <t>Tasa de rendimiento/retorno</t>
  </si>
  <si>
    <t>Transferencia de propiedad minoritaria</t>
  </si>
  <si>
    <t>1,000 Miles</t>
  </si>
  <si>
    <t>Recuperación de costos</t>
  </si>
  <si>
    <t>Propiedad privada y administrado de manera privada (100% del capital)</t>
  </si>
  <si>
    <t>Propiedad y el control privado</t>
  </si>
  <si>
    <t>10,000 Decenas de miles</t>
  </si>
  <si>
    <t>Kilómetros Cuadrados</t>
  </si>
  <si>
    <t>No hay regulación especifica</t>
  </si>
  <si>
    <t>Sin ánimo de lucro</t>
  </si>
  <si>
    <t>Operación parcial de ciertas actividades</t>
  </si>
  <si>
    <t xml:space="preserve">100,000 Cientos de miles </t>
  </si>
  <si>
    <t>Hectáreas</t>
  </si>
  <si>
    <t>Regulación ligera</t>
  </si>
  <si>
    <t>1,000,000 Millones</t>
  </si>
  <si>
    <t>Millas Cuadradas</t>
  </si>
  <si>
    <t>Aprobación gubernamental</t>
  </si>
  <si>
    <t>10,000,000 Decenas de Millones (Crores)</t>
  </si>
  <si>
    <t>Indicadores de Rendimiento</t>
  </si>
  <si>
    <t>Para garantizar la exactitud de los datos, confirme lo siguiente:</t>
  </si>
  <si>
    <t>Concesiones libres de impuestos por Internacional Pasajeros</t>
  </si>
  <si>
    <t>Gastos Totales (operativos + costes de capital)</t>
  </si>
  <si>
    <t>Deuda pendiente</t>
  </si>
  <si>
    <t>CAPEX total (incluyendo REPEX)</t>
  </si>
  <si>
    <t>ROA (rentabilidad sobre los activos)</t>
  </si>
  <si>
    <t>ROCE (rentabilidad del capital empleado)</t>
  </si>
  <si>
    <t>ROIC (RCI-Retorno sobre el Capital Invertido)</t>
  </si>
  <si>
    <t>Margen EBITDA</t>
  </si>
  <si>
    <t xml:space="preserve">Margen de Beneficio Neto (Net profit margin) </t>
  </si>
  <si>
    <t>1 单个</t>
  </si>
  <si>
    <t>10 十</t>
  </si>
  <si>
    <t>100 百</t>
  </si>
  <si>
    <t>1,000 千</t>
  </si>
  <si>
    <t>10,000 万</t>
  </si>
  <si>
    <t>100,000 十万</t>
  </si>
  <si>
    <t>1,000,000 百万</t>
  </si>
  <si>
    <t>10,000,000 千万</t>
  </si>
  <si>
    <t>100,000,000 亿</t>
  </si>
  <si>
    <t>1,000,000,000 十亿</t>
  </si>
  <si>
    <t>1 Единицы</t>
  </si>
  <si>
    <t>10 Десятки</t>
  </si>
  <si>
    <t>100 Сотни</t>
  </si>
  <si>
    <t>1,000 Тысячи</t>
  </si>
  <si>
    <t>10,000 Десятки тысяч</t>
  </si>
  <si>
    <t>100,000 Сотни тысяч (лахи)</t>
  </si>
  <si>
    <t>1,000,000 Миллионы</t>
  </si>
  <si>
    <t>10,000,000 Десятки миллионов (кроры)</t>
  </si>
  <si>
    <t>100,000,000 Сотни миллионов</t>
  </si>
  <si>
    <t>1,000,000,000 Миллиарды</t>
  </si>
  <si>
    <t>平方英尺</t>
  </si>
  <si>
    <t>平方码</t>
  </si>
  <si>
    <t>平方米</t>
  </si>
  <si>
    <t>英亩</t>
  </si>
  <si>
    <t>平方公里</t>
  </si>
  <si>
    <t>公顷</t>
  </si>
  <si>
    <t>平方英里</t>
  </si>
  <si>
    <t>Квадратные футы</t>
  </si>
  <si>
    <t>Квадратные ярды</t>
  </si>
  <si>
    <t>Квадратные метры</t>
  </si>
  <si>
    <t>Акры</t>
  </si>
  <si>
    <t>Квадратные километры</t>
  </si>
  <si>
    <t>Гектары</t>
  </si>
  <si>
    <t>Квадратные мили</t>
  </si>
  <si>
    <t>单账模式</t>
  </si>
  <si>
    <t>混合模式</t>
  </si>
  <si>
    <t>双账模式</t>
  </si>
  <si>
    <t>Единая касса (single till)</t>
  </si>
  <si>
    <t>Гибридная касса (hybrid till)</t>
  </si>
  <si>
    <t>Двойная касса (dual till)</t>
  </si>
  <si>
    <t>价格上限</t>
  </si>
  <si>
    <t>收入上限</t>
  </si>
  <si>
    <t>回报率</t>
  </si>
  <si>
    <t>成本回收</t>
  </si>
  <si>
    <t>没有具体规定</t>
  </si>
  <si>
    <t>轻手整治</t>
  </si>
  <si>
    <t>政府批准</t>
  </si>
  <si>
    <t>Ценовой потолок</t>
  </si>
  <si>
    <t>Потолок доходов</t>
  </si>
  <si>
    <t>Норма доходности инвестированного капитала</t>
  </si>
  <si>
    <t>Возмещение производственных издержек</t>
  </si>
  <si>
    <t>Нет конкретного регулирования</t>
  </si>
  <si>
    <t>Упрощенное регулирование</t>
  </si>
  <si>
    <t>Государственное регулирование</t>
  </si>
  <si>
    <t>公有制（100%）</t>
  </si>
  <si>
    <t>公有私营（包括公共私营合作制）</t>
  </si>
  <si>
    <t xml:space="preserve">完全私有制（100%股权）   </t>
  </si>
  <si>
    <t>非盈利</t>
  </si>
  <si>
    <t>Государственная собственность и управление (100%)</t>
  </si>
  <si>
    <t>Государственная собственность и частное управление (включая ГЧП)</t>
  </si>
  <si>
    <t>Полная приватизация (100% капитала)</t>
  </si>
  <si>
    <t>Некоммерческая организация</t>
  </si>
  <si>
    <t>Aéroport partiellement privatisé (&lt;50% du capital)</t>
  </si>
  <si>
    <t>Aeropuertos parcialmente privatizados (&lt;50% del capital)</t>
  </si>
  <si>
    <t>部分私有制（小于50%股权）</t>
  </si>
  <si>
    <t>Частичная приватизация (&lt;50% капитала)</t>
  </si>
  <si>
    <t>管理合同</t>
  </si>
  <si>
    <t>租赁或特许经营</t>
  </si>
  <si>
    <t>少数所有权转移</t>
  </si>
  <si>
    <t>私营部门的所有权和控制权</t>
  </si>
  <si>
    <t>Контракт на управление предприятием</t>
  </si>
  <si>
    <t>Аренда или концессия</t>
  </si>
  <si>
    <t>Миноритарная доля собственности</t>
  </si>
  <si>
    <t>Частная собственность и частное управление</t>
  </si>
  <si>
    <t>Управление определенными видами аэропортовой деятельности</t>
  </si>
  <si>
    <t>是</t>
  </si>
  <si>
    <t>没有</t>
  </si>
  <si>
    <t>Да</t>
  </si>
  <si>
    <t>Нет</t>
  </si>
  <si>
    <t>2.5 Financial year (please select):</t>
  </si>
  <si>
    <t>2.6 Financial figures submitted in:</t>
  </si>
  <si>
    <t>2.7 Reporting Currency (please select):</t>
  </si>
  <si>
    <t>3.1 Unit Measurements</t>
  </si>
  <si>
    <t>4.1 Pricing regulation</t>
  </si>
  <si>
    <t>4.2. Economic oversight</t>
  </si>
  <si>
    <t>4.3 Ownership structure</t>
  </si>
  <si>
    <t>4.4 Private participation</t>
  </si>
  <si>
    <t>4.6 Incentive scheme</t>
  </si>
  <si>
    <t>绩效指标</t>
  </si>
  <si>
    <t>为确保数据的准确性，请确认:</t>
  </si>
  <si>
    <t>航空运营收入</t>
  </si>
  <si>
    <t>旅客相关收费</t>
  </si>
  <si>
    <t>非航空运营收入</t>
  </si>
  <si>
    <t>免税品特许经营收入 (每位国际旅客)</t>
  </si>
  <si>
    <t>运营总开支</t>
  </si>
  <si>
    <t>年度资本性总支出包括重置成本</t>
  </si>
  <si>
    <t xml:space="preserve">
资产收益率</t>
  </si>
  <si>
    <t>使用资本回报率</t>
  </si>
  <si>
    <t>投资资本回报率</t>
  </si>
  <si>
    <t>税息折旧及摊销前利润率</t>
  </si>
  <si>
    <t>净利润率</t>
  </si>
  <si>
    <t>注意事项：</t>
  </si>
  <si>
    <t>在填此调查表时：</t>
  </si>
  <si>
    <t>***请不要改动此调查表的格式***</t>
  </si>
  <si>
    <t>Показатели эффективности</t>
  </si>
  <si>
    <t>Для обеспечения точности данных, пожалуйста, подтвердите следующее:</t>
  </si>
  <si>
    <t>Совокупная выручка</t>
  </si>
  <si>
    <t>Авиацонные доходы</t>
  </si>
  <si>
    <t>Авиационные сборы, связанные с пассажирами</t>
  </si>
  <si>
    <t xml:space="preserve">Неавиационные (коммерческие) доходы </t>
  </si>
  <si>
    <t>Магазины безпошлинной торговли из расчета на пассажира МВЛ</t>
  </si>
  <si>
    <t>Операционные расходы</t>
  </si>
  <si>
    <t>Общие издержки (операционные + капитальные затраты)</t>
  </si>
  <si>
    <t>Накопившиеся долговые обязательства</t>
  </si>
  <si>
    <t>Капитальные вложения, включая REPEX</t>
  </si>
  <si>
    <t>ROA - рентабельность активов</t>
  </si>
  <si>
    <t>ROCE - доход на задействованный капитал</t>
  </si>
  <si>
    <t>ROIC - доход на вложенный капитал</t>
  </si>
  <si>
    <t>EBITDA margin - норма операционной прибыли</t>
  </si>
  <si>
    <t>Net profit margin - норма чистой прибыли</t>
  </si>
  <si>
    <t>IATA机场三字码</t>
  </si>
  <si>
    <t>财政年度总体生产数据：</t>
  </si>
  <si>
    <t>旅客吞吐量:</t>
  </si>
  <si>
    <t xml:space="preserve">国际旅客 </t>
  </si>
  <si>
    <t>飞机起降架次：</t>
  </si>
  <si>
    <t>货运吞吐量（公吨）:</t>
  </si>
  <si>
    <t>WLU（工作量）:</t>
  </si>
  <si>
    <t>财政年度（请选择）:</t>
  </si>
  <si>
    <t>财务金额 （单位 ）</t>
  </si>
  <si>
    <t>所用货币（请选择）：</t>
  </si>
  <si>
    <t xml:space="preserve">关于机场航空业务收费，那种定价模式适用于贵机场？(单账模式，混合模式，还是双账模式) </t>
  </si>
  <si>
    <t>贵机场使用何种经济监管形式？</t>
  </si>
  <si>
    <t>贵机场是何种所有制结构？ (例如：股权)?</t>
  </si>
  <si>
    <t>是否有私营经济涉及/参与机场的运营，请说明参与类型：</t>
  </si>
  <si>
    <t xml:space="preserve">是多少（或在特许经营合同中规定多少）？ </t>
  </si>
  <si>
    <t>如有，监管机构规定的税前加权资本平均成本（WACC)</t>
  </si>
  <si>
    <t>在贵机场的定价结构中是否提供激励方案以吸引新航空公司或鼓励现有航空公司进一步发展？</t>
  </si>
  <si>
    <t>机场总面积</t>
  </si>
  <si>
    <t>旅客候机楼面积</t>
  </si>
  <si>
    <t>货运站面积</t>
  </si>
  <si>
    <t>商业活动区域面积</t>
  </si>
  <si>
    <t>零售区域</t>
  </si>
  <si>
    <t>餐饮区域</t>
  </si>
  <si>
    <t>免税品区域</t>
  </si>
  <si>
    <t>单位</t>
  </si>
  <si>
    <t>(请选择)</t>
  </si>
  <si>
    <t>基础设施规模</t>
  </si>
  <si>
    <t>跑道</t>
  </si>
  <si>
    <t>带登机桥的近机位</t>
  </si>
  <si>
    <t>远机位 （可停B737-800或同类飞机）</t>
  </si>
  <si>
    <t>个人停车位（不包括员工停车位）</t>
  </si>
  <si>
    <t>零售商店（包括免税品商店）</t>
  </si>
  <si>
    <t>其中：免税品商店</t>
  </si>
  <si>
    <t>餐厅 / 咖啡茶座和其它餐饮店</t>
  </si>
  <si>
    <t>机场方雇用的员工总数</t>
  </si>
  <si>
    <t>机场区域内工作的人员总数</t>
  </si>
  <si>
    <t xml:space="preserve">(例如：机场内其它企业和机场方的员工数) </t>
  </si>
  <si>
    <t>(可根据发放的机场通行证数量进行估算)</t>
  </si>
  <si>
    <t>机场员工</t>
  </si>
  <si>
    <t>外包人员</t>
  </si>
  <si>
    <t>员工</t>
  </si>
  <si>
    <t xml:space="preserve">机场总收入 </t>
  </si>
  <si>
    <t>航空器相关收费</t>
  </si>
  <si>
    <t>起降费</t>
  </si>
  <si>
    <t>停场费</t>
  </si>
  <si>
    <t>噪音和环保收费</t>
  </si>
  <si>
    <t>其它航空器相关收费（如除冰等）</t>
  </si>
  <si>
    <t>旅客收费（包括机场建设费和旅客机场设施使用费）</t>
  </si>
  <si>
    <t>安检费</t>
  </si>
  <si>
    <t>中转费</t>
  </si>
  <si>
    <t>其它旅客相关收费（如行动不便人士服务收费）</t>
  </si>
  <si>
    <t>货运收费</t>
  </si>
  <si>
    <t>航空公司支付的候机楼租金</t>
  </si>
  <si>
    <t>其它航空运营收入</t>
  </si>
  <si>
    <t>地面服务特许经营收入（如果是外包-请填上地面服务公司支付给机场的金额）</t>
  </si>
  <si>
    <t>地面服务收费（如果是由机场公司提供的服务，请填上地面服务收入 ）</t>
  </si>
  <si>
    <t>其它地面服务收入（如：基础设施相关收入费，航站共用设备(CUTE)使用费等）</t>
  </si>
  <si>
    <t>地面服务收入</t>
  </si>
  <si>
    <t>特许经营权收入（不包括第4.2.1项的地面服务特许经营收入）</t>
  </si>
  <si>
    <t>其中:  免税品特许经营收入</t>
  </si>
  <si>
    <t xml:space="preserve">餐饮 </t>
  </si>
  <si>
    <t>停车</t>
  </si>
  <si>
    <t>租车</t>
  </si>
  <si>
    <t>广告</t>
  </si>
  <si>
    <t>零售业 （包括第4.3.1.1.1项免税品特许经营收入）</t>
  </si>
  <si>
    <t>其它特许经营收入</t>
  </si>
  <si>
    <t xml:space="preserve">机场自营业务收入 </t>
  </si>
  <si>
    <t>公用事业收入 (如供水、供电等)</t>
  </si>
  <si>
    <t>其它机场自营业务收入</t>
  </si>
  <si>
    <t xml:space="preserve">其它非航空运营收入 </t>
  </si>
  <si>
    <t xml:space="preserve">非运营收益 </t>
  </si>
  <si>
    <t xml:space="preserve">利息收益 </t>
  </si>
  <si>
    <t>补贴/ 奖励</t>
  </si>
  <si>
    <t>其它非运营收益</t>
  </si>
  <si>
    <t>人工开支 (工资和福利)</t>
  </si>
  <si>
    <t>外包服务 (支付给第三方的服务成本)</t>
  </si>
  <si>
    <t xml:space="preserve">通讯、公用事业、能源和废物处理 </t>
  </si>
  <si>
    <t xml:space="preserve">维护支出 (不包括外包服务) </t>
  </si>
  <si>
    <t xml:space="preserve">设备租赁费用、房屋租金和特许经营费支出 </t>
  </si>
  <si>
    <t xml:space="preserve">总务及管理费用 (不包括人工开支) </t>
  </si>
  <si>
    <t xml:space="preserve">其它事项 </t>
  </si>
  <si>
    <t xml:space="preserve">资本成本 </t>
  </si>
  <si>
    <t>利息费用</t>
  </si>
  <si>
    <t>其他资本成本（包含7.2.3.1 减值）</t>
  </si>
  <si>
    <t>税和其它费用</t>
  </si>
  <si>
    <t xml:space="preserve">运营盈余/亏损 (未计利息、税项、折旧及摊销前的利润)  </t>
  </si>
  <si>
    <t xml:space="preserve">净利润/亏损 </t>
  </si>
  <si>
    <t>资产负债表摘要</t>
  </si>
  <si>
    <t>总资产</t>
  </si>
  <si>
    <t>流动资产</t>
  </si>
  <si>
    <t>非流动资产</t>
  </si>
  <si>
    <t>现金和现金等价物</t>
  </si>
  <si>
    <t>其它流动资产</t>
  </si>
  <si>
    <t>其它非流动资产</t>
  </si>
  <si>
    <t xml:space="preserve">固定资产面值 </t>
  </si>
  <si>
    <t>总负债</t>
  </si>
  <si>
    <t>流动负债</t>
  </si>
  <si>
    <t>其它流动负债</t>
  </si>
  <si>
    <t>非流动负债</t>
  </si>
  <si>
    <t>其它非流动负债</t>
  </si>
  <si>
    <t>净资产</t>
  </si>
  <si>
    <t>注释 （请用以下方格填写）</t>
  </si>
  <si>
    <t>飞机起降领域</t>
  </si>
  <si>
    <t>候机楼（机场所有）</t>
  </si>
  <si>
    <t>停车场相关设施</t>
  </si>
  <si>
    <t>道路，铁路，其他交通设施</t>
  </si>
  <si>
    <t>设备和车辆</t>
  </si>
  <si>
    <t>其它设施</t>
  </si>
  <si>
    <t>资本性支出 (CAPEX)</t>
  </si>
  <si>
    <t>ИНСТРУКЦИИ:</t>
  </si>
  <si>
    <t>Следующая конвенция должна быть использована при заполнении значений в данной анкете:</t>
  </si>
  <si>
    <t>Пожалуйста, указывайте только фактические значения (без сокращений и округлений);</t>
  </si>
  <si>
    <t>В случаях, если фактические значения недоступны, указывайте примерные значения курсивом;</t>
  </si>
  <si>
    <t>В случаях, если фактическое указываемое значение равно нулю, пожалуйста укажите значение "0" в соответствующей ячейке;</t>
  </si>
  <si>
    <t xml:space="preserve">Пожалуйста, не оставляйте ячейку пустой. Если фактическое значение или приблизительное значение недоступны, </t>
  </si>
  <si>
    <t>пометьте элемент данных как «Отсутствующие Данные» и пометьте ячейку как «MD».</t>
  </si>
  <si>
    <t xml:space="preserve">Примечание: некоторые пункты анкеты требуют от респондентов использовать флажки и выбирать значения из выпадающих списков. </t>
  </si>
  <si>
    <t>***Пожалуйста, не изменяйте эту форму анкеты путем добавления столбцов, строк и/или удаления отдельных элементов.***</t>
  </si>
  <si>
    <t>Общая информация</t>
  </si>
  <si>
    <t>IATA код</t>
  </si>
  <si>
    <t>基本信息</t>
  </si>
  <si>
    <t>Información General</t>
  </si>
  <si>
    <t>Informations Générales</t>
  </si>
  <si>
    <t>General Information</t>
  </si>
  <si>
    <t>Общий пассажиропоток:</t>
  </si>
  <si>
    <t>Пасс. международных линий</t>
  </si>
  <si>
    <t xml:space="preserve">Совокупный трафик за финансовый год:  </t>
  </si>
  <si>
    <t>Карго (тонны):</t>
  </si>
  <si>
    <t>Взлетно-посадочные операции:</t>
  </si>
  <si>
    <t>Единицы рабочей нагрузки:</t>
  </si>
  <si>
    <t>Финансовый год:</t>
  </si>
  <si>
    <t>Валютные единицы:</t>
  </si>
  <si>
    <t>Валюта представления отчетности:</t>
  </si>
  <si>
    <t>Какой принцип применим в расчете стоимости ставок на авиационные услуги вашего аэропорта?</t>
  </si>
  <si>
    <t>Какая форма экономического надзора применима к вашему аэропорту?</t>
  </si>
  <si>
    <t>Какова структура собственности вашего аэропорта (т.е. долевой собственности)?</t>
  </si>
  <si>
    <t>Если есть участие частного сектора в вашем аэропорте, пожалуйста, укажите тип:</t>
  </si>
  <si>
    <t>Если это применимо, какова реальная доналоговая средневзвешенная стоимость капитала (WACC)</t>
  </si>
  <si>
    <t>обозначенная регулирующими органами (или указанная в концессионных соглашениях)?</t>
  </si>
  <si>
    <t xml:space="preserve">Предоставляет ли ваш аэропорт механизмы стимулирования спроса в рамках вашей </t>
  </si>
  <si>
    <t>ценовой политики для привлечения новых и развития имеющихся воздушных направлений?</t>
  </si>
  <si>
    <t>Масштаб инфраструктуры</t>
  </si>
  <si>
    <t>Общая площадь территории аэропорта</t>
  </si>
  <si>
    <t>Площадь пассажирского(-их) терманала(-ов)</t>
  </si>
  <si>
    <t>Площадь грузового(-ых) терманала(-ов)</t>
  </si>
  <si>
    <t>Площадь, отведенная для коммерческой неавиационной деятельности</t>
  </si>
  <si>
    <t>Единица измерения</t>
  </si>
  <si>
    <t>(пожалуйста выберите)</t>
  </si>
  <si>
    <t>Зона предпритий общественного питания</t>
  </si>
  <si>
    <t>Зона предприятий розничной торговли</t>
  </si>
  <si>
    <t>Зона магазинов беспошлинной торговли</t>
  </si>
  <si>
    <t>请标明数量：</t>
  </si>
  <si>
    <t>Пожалуйста, укажите число</t>
  </si>
  <si>
    <t>Взлётно-посадочных полос с искусственным покрытием</t>
  </si>
  <si>
    <t>Выходов на посадку, оборудованных телетрапами</t>
  </si>
  <si>
    <t>Удаленных стендов (В737-800 или эквивалентных)</t>
  </si>
  <si>
    <t>Индивидуальных парковочных машиномест (кроме парковочных мест для сотрудников аэропорта)</t>
  </si>
  <si>
    <t>Магазинов розничной торговли/ лавок / бутиков (в том числе магазинов беспошлинной торговли)</t>
  </si>
  <si>
    <t>из которых: магазины беспошлинной торговли</t>
  </si>
  <si>
    <t>Ресторанов / кафе и других пунктов общественного питания</t>
  </si>
  <si>
    <t>Занятость</t>
  </si>
  <si>
    <t>Число людей, работающих на компанию-оператора аэропорта</t>
  </si>
  <si>
    <t>Общее число людей, работающих на территории аэропорта</t>
  </si>
  <si>
    <t>(т.е. трудоустроенных другими компаниями и оператором аэропорта)</t>
  </si>
  <si>
    <t>(можно посчитать по числу разрешений, выданных службой безопасности аэропорта)</t>
  </si>
  <si>
    <t>оператора аэропорта</t>
  </si>
  <si>
    <t>подрядчика</t>
  </si>
  <si>
    <t>Авиационные сборы, связанные с в/c</t>
  </si>
  <si>
    <t>Сборы за взлет-посадку</t>
  </si>
  <si>
    <t>Сборы за стоянку воздушных судов</t>
  </si>
  <si>
    <t>Сборы, связанные с авиационным шумом, выбросами и окружающей средой</t>
  </si>
  <si>
    <t>Прочие сборы, связанные с воздушными судами (например, противообледенительная обработка и т.д.)</t>
  </si>
  <si>
    <t>Сборы за обслуживание пассажиров</t>
  </si>
  <si>
    <t>Сборы за обеспечение безопасности</t>
  </si>
  <si>
    <t>Сборы за транзитных и трансферных пассажиров</t>
  </si>
  <si>
    <t>Прочие пассажирские сборы (например, сборы за пассажиров с ограниченной подвижностью)</t>
  </si>
  <si>
    <t>Грузовые сборы</t>
  </si>
  <si>
    <t>Платежи авиакомпаний за аренду терминала для авиционного использования</t>
  </si>
  <si>
    <t>Прочие операционные авиационные доходы</t>
  </si>
  <si>
    <t>Доходы от взимания сборов за наземное обслуживание</t>
  </si>
  <si>
    <t>Концессионные платежи от компаний, предоставляющих услуги наземного обслуживания</t>
  </si>
  <si>
    <t>Доходы от услуг наземного обслуживания, предоставляемых аэропортом (управляющей компанией или дочерним предприятием)</t>
  </si>
  <si>
    <t>Прочие доходы, связанные с наземным обслуживанием (например, за предоставление инфраструктуры общего пользования)</t>
  </si>
  <si>
    <t>Неавиационные (коммерческие) доходы</t>
  </si>
  <si>
    <t>из которой: Магазины безпошлинной торговли (Duty free)</t>
  </si>
  <si>
    <t>Предприятия общественного питания</t>
  </si>
  <si>
    <t>Автомобильная парковка</t>
  </si>
  <si>
    <t>Прокат автомобилей</t>
  </si>
  <si>
    <t>Реклама</t>
  </si>
  <si>
    <t>Доходы от неавиационных концессий (кроме 4.2.1)</t>
  </si>
  <si>
    <t>Предприятия розничной торговли (включает в себя 4.3.1.1.1 Беспошлинную торговлю)</t>
  </si>
  <si>
    <t>Прочие концессионные доходы</t>
  </si>
  <si>
    <t>Доход от неавиационной деятельности, осуществляемой компанией-оператором аэропорта (кроме 6.2.2 &amp; 6.2.3)</t>
  </si>
  <si>
    <t>Автомобильная парковка под управлением компании-оператора аэропорта (кроме 6.3.1.3)</t>
  </si>
  <si>
    <t>Доход от недвижимости и аренды (кроме 6.1.4)</t>
  </si>
  <si>
    <t>Коммунальные услуги для концессионеров и пр. (вода, электричество, и т.д.)</t>
  </si>
  <si>
    <t>Прочие доходы от деятельности, осуществляемой компанией-оператором аэропорта</t>
  </si>
  <si>
    <t xml:space="preserve">Прочие операционные неавиационные доходы </t>
  </si>
  <si>
    <t>Неоперационные доходы</t>
  </si>
  <si>
    <t>Процентный доход</t>
  </si>
  <si>
    <t>Субсидии / гранты</t>
  </si>
  <si>
    <t>Прочие неоперационные доходы</t>
  </si>
  <si>
    <t>Расходы на персонал (зарплаты и льготы)</t>
  </si>
  <si>
    <t>Услуги подрядчиков</t>
  </si>
  <si>
    <t>Материалы и оборудование, расходные материалы (кроме технического обслуживания и услуг прдрядчиков)</t>
  </si>
  <si>
    <t>Коммуникации, коммунальные услуги, энергетика и утилизация отходов</t>
  </si>
  <si>
    <t>Страхование, судебные иски, урегулирование конфликтов</t>
  </si>
  <si>
    <t>Техническое обслуживание (кроме услуг подрядчиков)</t>
  </si>
  <si>
    <t>Прокат, аренда, концессионные отчисления</t>
  </si>
  <si>
    <t>Общие и административные расходы (кроме расходов на персонал)</t>
  </si>
  <si>
    <t>Прочие операционные расходы</t>
  </si>
  <si>
    <t xml:space="preserve">Капитальные затраты </t>
  </si>
  <si>
    <t>Процентные расходы по операциям привлечения денежных средств</t>
  </si>
  <si>
    <t>Износ и амортизация основных средств</t>
  </si>
  <si>
    <t>Прочие капитальные затраты (включая 7.2.3.1 Повреждение активов)</t>
  </si>
  <si>
    <t>Налоги и прочие отчисления</t>
  </si>
  <si>
    <t xml:space="preserve">Операционная прибыль/убыток (EBITDA) </t>
  </si>
  <si>
    <t>Чистая прибыль/убыток</t>
  </si>
  <si>
    <t>Бухгалтерский баланс активов и пассивов</t>
  </si>
  <si>
    <t>Актив</t>
  </si>
  <si>
    <t>Оборотные активы</t>
  </si>
  <si>
    <t>Денежные средства и их эквиваленты</t>
  </si>
  <si>
    <t>Прочие оборотные активы</t>
  </si>
  <si>
    <t>Внеоборотные активы</t>
  </si>
  <si>
    <t xml:space="preserve">Изначальная балансовая стоимость основных средств </t>
  </si>
  <si>
    <t>Прочие внеоборотные активы</t>
  </si>
  <si>
    <t>Пассив</t>
  </si>
  <si>
    <t>Краткосрочные обязательства</t>
  </si>
  <si>
    <t>Заемные средства (краткосрочные займы)</t>
  </si>
  <si>
    <t>Прочие</t>
  </si>
  <si>
    <t>Долгосрочные обязательства</t>
  </si>
  <si>
    <t>Заемные средства (долгосрочные займы)</t>
  </si>
  <si>
    <t xml:space="preserve">Баланс / чистые активы / собственный капитал </t>
  </si>
  <si>
    <t>Капитальные вложения (CAPEX и REPEX)</t>
  </si>
  <si>
    <t xml:space="preserve">Капитальные вложения, включая REPEX </t>
  </si>
  <si>
    <t>Планируемый общий объем капитальных вложений (включая REPEX) по годам</t>
  </si>
  <si>
    <t>Зоны движения воздушных судов (аэродромные)</t>
  </si>
  <si>
    <t>Здания терминала (ов) (в собственности аэропорта)</t>
  </si>
  <si>
    <t>Подъездные пути и сообщение</t>
  </si>
  <si>
    <t>Оборудование и транспортные средства</t>
  </si>
  <si>
    <t>Прочие вложение</t>
  </si>
  <si>
    <t>Комментарии (пожалуйста, введите в поле ниже):</t>
  </si>
  <si>
    <t>请据实提供数据（勿缩略）；</t>
  </si>
  <si>
    <t>如无实际数据，仅为预估值，请用斜体标示；</t>
  </si>
  <si>
    <t>如实际数据为0，请在表格中相应位置填写“0”；</t>
  </si>
  <si>
    <t>如果无实际数据或评估数据,可以视该数据项为“Missing Data缺失数据"并填写“MD”。请不要留空。</t>
  </si>
  <si>
    <t>参与机场部分活动的运营</t>
  </si>
  <si>
    <t>损益表</t>
  </si>
  <si>
    <t>机场总成本</t>
  </si>
  <si>
    <r>
      <t xml:space="preserve">Revenue from concessions </t>
    </r>
    <r>
      <rPr>
        <i/>
        <sz val="10"/>
        <color rgb="FF002060"/>
        <rFont val="Arial"/>
        <family val="2"/>
      </rPr>
      <t>(excl. 4.2.1 ground handling concession)</t>
    </r>
  </si>
  <si>
    <r>
      <t xml:space="preserve">Retail </t>
    </r>
    <r>
      <rPr>
        <i/>
        <sz val="10"/>
        <color rgb="FF002060"/>
        <rFont val="Arial"/>
        <family val="2"/>
      </rPr>
      <t>(includes 4.3.1.1.1 Duty-free)</t>
    </r>
  </si>
  <si>
    <t>停车场 - 机场自营 (不包括第4.3.1.3项)</t>
  </si>
  <si>
    <t>资产和地产收益或租金 (不包括第4.1.4项)</t>
  </si>
  <si>
    <t>保险、索赔、赔付</t>
  </si>
  <si>
    <t>固定资产折旧/摊销</t>
  </si>
  <si>
    <t>规划的年度总资本支出（包括重置成本）</t>
  </si>
  <si>
    <t>机场总收入（按每位旅客分摊）</t>
  </si>
  <si>
    <t>航空运营收入（按每位旅客分摊）</t>
  </si>
  <si>
    <t>旅客相关收费（按每位旅客分摊）</t>
  </si>
  <si>
    <t>非航空运营收入（按每位旅客分摊）</t>
  </si>
  <si>
    <t>运营总开支（按每位旅客分摊）</t>
  </si>
  <si>
    <t>总开支 (运营总开支 + 资本成本)（按每位旅客分摊）</t>
  </si>
  <si>
    <t>未偿还借款（按每位旅客分摊）</t>
  </si>
  <si>
    <t>年度资本性总支出包括重置成本（按每位旅客分摊）</t>
  </si>
  <si>
    <t>注意： 有个别项目须从各选项中选一个最适用的，请留意表格第2.1项(表格右边按单位选择), 基本信息项(请在选项中选一个最适用的)</t>
  </si>
  <si>
    <t xml:space="preserve">材料、设备、供给 (不包括维护/外包服务) </t>
  </si>
  <si>
    <t>短期借款（一年期内）</t>
  </si>
  <si>
    <t>长期借款</t>
  </si>
  <si>
    <t>未偿还借款</t>
  </si>
  <si>
    <t>Отчет о прибыли и убытках</t>
  </si>
  <si>
    <t>Общие доходы аэропортов</t>
  </si>
  <si>
    <t>Общие расходы аэропортов</t>
  </si>
  <si>
    <t>ACI Airport Economics Survey 2026</t>
  </si>
  <si>
    <t>ACI Enquête sur l'Économie des Aéroports 2026</t>
  </si>
  <si>
    <t>ACI Encuesta Económica 2026</t>
  </si>
  <si>
    <t>国际机场协会2026年机场经济调查表</t>
  </si>
  <si>
    <t>Экономический Опросник Аэропортов 2026</t>
  </si>
  <si>
    <t xml:space="preserve">Пожалуйста, отправьте заполненную анкету до 1 августа 2026 года на адрес:: econ@aci.aero </t>
  </si>
  <si>
    <t xml:space="preserve">请在2026年8月1日前完成并递交此调查表电邮致 econ@aci.aero </t>
  </si>
  <si>
    <t xml:space="preserve">Por favor, envíe el cuestionario completo antes del 1 de agosto de 2026 a: econ@aci.aero </t>
  </si>
  <si>
    <t xml:space="preserve">Nous vous prions de soumettre le questionnaire dûment rempli avant le 1 Août 2026 à l'adresse de: econ@aci.aero </t>
  </si>
  <si>
    <r>
      <t xml:space="preserve">Please submit the completed questionnaire before </t>
    </r>
    <r>
      <rPr>
        <u/>
        <sz val="10"/>
        <color rgb="FF002060"/>
        <rFont val="Arial"/>
        <family val="2"/>
      </rPr>
      <t xml:space="preserve">August 1st, 2026 </t>
    </r>
    <r>
      <rPr>
        <sz val="10"/>
        <color rgb="FF002060"/>
        <rFont val="Arial"/>
        <family val="2"/>
      </rPr>
      <t xml:space="preserve"> to: econ@aci.aero </t>
    </r>
  </si>
  <si>
    <t>2025 (Financial year)</t>
  </si>
  <si>
    <t>2024 (Previous financial year)</t>
  </si>
  <si>
    <t>End of 2025 (Financial year)</t>
  </si>
  <si>
    <t>End of 2024 (Prev. fin. year)</t>
  </si>
  <si>
    <t xml:space="preserve"> 2025 (Financial year)</t>
  </si>
  <si>
    <t>2025 (Année fiscale)</t>
  </si>
  <si>
    <t>2024 (Année fiscale précédente)</t>
  </si>
  <si>
    <t>Fin 2025  (Année fiscale)</t>
  </si>
  <si>
    <t>Fin 2024  (Année fiscale précédente)</t>
  </si>
  <si>
    <t xml:space="preserve"> 2025  (Année fiscale)</t>
  </si>
  <si>
    <t>2024  (Année fiscale précédente)</t>
  </si>
  <si>
    <t>2025 (Año fiscal)</t>
  </si>
  <si>
    <t>2024 (Año fiscal anterior)</t>
  </si>
  <si>
    <t>Fin de 2025 (Año fiscal)</t>
  </si>
  <si>
    <t>Fin de 2024 (Año fiscal anterior)</t>
  </si>
  <si>
    <t xml:space="preserve"> 2025 (Año fiscal)</t>
  </si>
  <si>
    <t>2025 (财政年度)</t>
  </si>
  <si>
    <t>2024 (前一财政年度)</t>
  </si>
  <si>
    <t xml:space="preserve">2025 年底 (财政年度) </t>
  </si>
  <si>
    <t>2024 年底 (前一财政年度)</t>
  </si>
  <si>
    <t xml:space="preserve"> 2025 (财政年度)</t>
  </si>
  <si>
    <t>2025 (Финансовый год)</t>
  </si>
  <si>
    <t>2024 (Пред. финансовый год)</t>
  </si>
  <si>
    <t>Конец 2025 (Финансовый год)</t>
  </si>
  <si>
    <t>Конец 2024 (Пред. фин. год)</t>
  </si>
  <si>
    <t xml:space="preserve"> 2025 (Финансовый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</si>
</sst>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3" x14ac:knownFonts="1">
    <font>
      <sz val="11"/>
      <color theme="1"/>
      <name val="Calibri"/>
      <family val="2"/>
      <scheme val="minor"/>
    </font>
    <font>
      <sz val="11"/>
      <color theme="1"/>
      <name val="Calibri"/>
      <family val="2"/>
      <scheme val="minor"/>
    </font>
    <font>
      <sz val="11"/>
      <color theme="1"/>
      <name val="Arial"/>
      <family val="2"/>
    </font>
    <font>
      <sz val="11"/>
      <color rgb="FFFF0000"/>
      <name val="Arial"/>
      <family val="2"/>
    </font>
    <font>
      <sz val="10"/>
      <color rgb="FF002060"/>
      <name val="Arial"/>
      <family val="2"/>
    </font>
    <font>
      <u/>
      <sz val="11"/>
      <color theme="10"/>
      <name val="Calibri"/>
      <family val="2"/>
      <scheme val="minor"/>
    </font>
    <font>
      <sz val="9"/>
      <name val="Arial"/>
      <family val="2"/>
    </font>
    <font>
      <i/>
      <sz val="10"/>
      <color rgb="FF002060"/>
      <name val="Arial"/>
      <family val="2"/>
    </font>
    <font>
      <sz val="11"/>
      <name val="Arial"/>
      <family val="2"/>
    </font>
    <font>
      <b/>
      <sz val="10"/>
      <color rgb="FF002060"/>
      <name val="Arial"/>
      <family val="2"/>
    </font>
    <font>
      <b/>
      <sz val="11"/>
      <color rgb="FFFF0000"/>
      <name val="Arial"/>
      <family val="2"/>
    </font>
    <font>
      <b/>
      <sz val="11"/>
      <name val="Arial"/>
      <family val="2"/>
    </font>
    <font>
      <b/>
      <sz val="11"/>
      <color theme="1"/>
      <name val="Arial"/>
      <family val="2"/>
    </font>
    <font>
      <b/>
      <i/>
      <sz val="10"/>
      <color rgb="FF002060"/>
      <name val="Arial"/>
      <family val="2"/>
    </font>
    <font>
      <sz val="11"/>
      <color theme="0"/>
      <name val="Arial"/>
      <family val="2"/>
    </font>
    <font>
      <b/>
      <sz val="9"/>
      <color indexed="81"/>
      <name val="Tahoma"/>
      <family val="2"/>
    </font>
    <font>
      <sz val="8"/>
      <name val="Calibri"/>
      <family val="2"/>
      <scheme val="minor"/>
    </font>
    <font>
      <sz val="10"/>
      <color rgb="FFFF0000"/>
      <name val="Arial"/>
      <family val="2"/>
    </font>
    <font>
      <sz val="36"/>
      <color rgb="FF002060"/>
      <name val="Arial"/>
      <family val="2"/>
    </font>
    <font>
      <u/>
      <sz val="10"/>
      <color rgb="FF002060"/>
      <name val="Arial"/>
      <family val="2"/>
    </font>
    <font>
      <b/>
      <sz val="14"/>
      <color rgb="FF002060"/>
      <name val="Arial"/>
      <family val="2"/>
    </font>
    <font>
      <b/>
      <sz val="12"/>
      <color rgb="FF7030A0"/>
      <name val="Arial"/>
      <family val="2"/>
    </font>
    <font>
      <b/>
      <i/>
      <sz val="12"/>
      <color rgb="FF7030A0"/>
      <name val="Arial"/>
      <family val="2"/>
    </font>
    <font>
      <sz val="9"/>
      <color rgb="FF002060"/>
      <name val="Arial"/>
      <family val="2"/>
    </font>
    <font>
      <sz val="10"/>
      <name val="Arial"/>
      <family val="2"/>
    </font>
    <font>
      <b/>
      <sz val="14"/>
      <color rgb="FF002060"/>
      <name val="Arial"/>
      <family val="2"/>
      <charset val="1"/>
    </font>
    <font>
      <b/>
      <sz val="12"/>
      <color rgb="FF002060"/>
      <name val="Arial"/>
      <family val="2"/>
      <charset val="1"/>
    </font>
    <font>
      <sz val="11"/>
      <color theme="1"/>
      <name val="Arial"/>
      <family val="2"/>
      <charset val="1"/>
    </font>
    <font>
      <sz val="11"/>
      <color rgb="FF002060"/>
      <name val="Arial"/>
      <family val="2"/>
      <charset val="1"/>
    </font>
    <font>
      <sz val="10"/>
      <color rgb="FF002060"/>
      <name val="Arial"/>
      <family val="2"/>
      <charset val="1"/>
    </font>
    <font>
      <b/>
      <sz val="10"/>
      <color rgb="FF002060"/>
      <name val="Arial"/>
      <family val="2"/>
      <charset val="1"/>
    </font>
    <font>
      <b/>
      <sz val="9"/>
      <color rgb="FF002060"/>
      <name val="Arial"/>
      <family val="2"/>
      <charset val="1"/>
    </font>
    <font>
      <b/>
      <sz val="11"/>
      <color rgb="FF002060"/>
      <name val="Arial"/>
      <family val="2"/>
      <charset val="1"/>
    </font>
    <font>
      <sz val="9"/>
      <color rgb="FF002060"/>
      <name val="Arial"/>
      <family val="2"/>
      <charset val="1"/>
    </font>
    <font>
      <b/>
      <sz val="11"/>
      <color theme="1"/>
      <name val="Arial"/>
      <family val="2"/>
      <charset val="1"/>
    </font>
    <font>
      <sz val="11"/>
      <color theme="1"/>
      <name val="Calibri"/>
      <family val="2"/>
      <charset val="1"/>
    </font>
    <font>
      <i/>
      <sz val="10"/>
      <color rgb="FF002060"/>
      <name val="Arial"/>
      <family val="2"/>
      <charset val="1"/>
    </font>
    <font>
      <b/>
      <sz val="11"/>
      <color theme="1"/>
      <name val="Calibri"/>
      <family val="2"/>
      <charset val="1"/>
    </font>
    <font>
      <b/>
      <sz val="9"/>
      <color rgb="FF002060"/>
      <name val="Arial"/>
      <family val="2"/>
    </font>
    <font>
      <sz val="28"/>
      <color rgb="FF002060"/>
      <name val="Arial"/>
      <family val="2"/>
    </font>
    <font>
      <sz val="14"/>
      <color rgb="FF002060"/>
      <name val="Arial"/>
      <family val="2"/>
    </font>
    <font>
      <b/>
      <u/>
      <sz val="10"/>
      <color rgb="FF002060"/>
      <name val="Arial"/>
      <family val="2"/>
    </font>
    <font>
      <sz val="10"/>
      <color theme="1"/>
      <name val="Calibri"/>
      <family val="2"/>
    </font>
    <font>
      <b/>
      <sz val="12"/>
      <color rgb="FFC00000"/>
      <name val="Arial"/>
      <family val="2"/>
    </font>
    <font>
      <b/>
      <sz val="12"/>
      <color rgb="FF002060"/>
      <name val="Arial"/>
      <family val="2"/>
    </font>
    <font>
      <sz val="11"/>
      <color rgb="FF002060"/>
      <name val="Arial"/>
      <family val="2"/>
    </font>
    <font>
      <sz val="10"/>
      <color theme="0"/>
      <name val="Arial"/>
      <family val="2"/>
    </font>
    <font>
      <sz val="11"/>
      <color rgb="FF002060"/>
      <name val="Calibri"/>
      <family val="2"/>
      <scheme val="minor"/>
    </font>
    <font>
      <i/>
      <sz val="8"/>
      <color rgb="FF002060"/>
      <name val="Arial"/>
      <family val="2"/>
    </font>
    <font>
      <b/>
      <sz val="11"/>
      <color rgb="FF002060"/>
      <name val="Arial"/>
      <family val="2"/>
    </font>
    <font>
      <sz val="10"/>
      <color indexed="18"/>
      <name val="Arial"/>
      <family val="2"/>
    </font>
    <font>
      <i/>
      <sz val="11"/>
      <color rgb="FF002060"/>
      <name val="Arial"/>
      <family val="2"/>
    </font>
    <font>
      <sz val="11"/>
      <color theme="0"/>
      <name val="Calibri"/>
      <family val="2"/>
      <scheme val="minor"/>
    </font>
  </fonts>
  <fills count="10">
    <fill>
      <patternFill patternType="none"/>
    </fill>
    <fill>
      <patternFill patternType="gray125"/>
    </fill>
    <fill>
      <patternFill patternType="gray0625">
        <fgColor theme="0"/>
        <bgColor theme="0"/>
      </patternFill>
    </fill>
    <fill>
      <patternFill patternType="solid">
        <fgColor theme="0"/>
        <bgColor theme="0"/>
      </patternFill>
    </fill>
    <fill>
      <patternFill patternType="solid">
        <fgColor rgb="FFE8ECFE"/>
        <bgColor indexed="64"/>
      </patternFill>
    </fill>
    <fill>
      <patternFill patternType="solid">
        <fgColor theme="0"/>
        <bgColor indexed="64"/>
      </patternFill>
    </fill>
    <fill>
      <patternFill patternType="solid">
        <fgColor rgb="FFC7BAE8"/>
        <bgColor indexed="64"/>
      </patternFill>
    </fill>
    <fill>
      <patternFill patternType="solid">
        <fgColor rgb="FFE8ECFE"/>
        <bgColor rgb="FFE2F0D9"/>
      </patternFill>
    </fill>
    <fill>
      <patternFill patternType="solid">
        <fgColor theme="0"/>
        <bgColor rgb="FFFFFFCC"/>
      </patternFill>
    </fill>
    <fill>
      <patternFill patternType="solid">
        <fgColor theme="0" tint="-0.499984740745262"/>
        <bgColor rgb="FF969696"/>
      </patternFill>
    </fill>
  </fills>
  <borders count="52">
    <border>
      <left/>
      <right/>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top style="thin">
        <color auto="1"/>
      </top>
      <bottom style="thick">
        <color rgb="FF002060"/>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medium">
        <color auto="1"/>
      </top>
      <bottom style="thin">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top style="double">
        <color auto="1"/>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6">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6" fillId="0" borderId="0"/>
    <xf numFmtId="9" fontId="1" fillId="0" borderId="0" applyFont="0" applyFill="0" applyBorder="0" applyAlignment="0" applyProtection="0"/>
    <xf numFmtId="0" fontId="35" fillId="0" borderId="0"/>
  </cellStyleXfs>
  <cellXfs count="407">
    <xf numFmtId="0" fontId="0" fillId="0" borderId="0" xfId="0"/>
    <xf numFmtId="3" fontId="2" fillId="3" borderId="0" xfId="0" applyNumberFormat="1" applyFont="1" applyFill="1"/>
    <xf numFmtId="3" fontId="3" fillId="3" borderId="0" xfId="0" applyNumberFormat="1" applyFont="1" applyFill="1"/>
    <xf numFmtId="3" fontId="2" fillId="5" borderId="0" xfId="0" applyNumberFormat="1" applyFont="1" applyFill="1"/>
    <xf numFmtId="3" fontId="3" fillId="5" borderId="0" xfId="0" applyNumberFormat="1" applyFont="1" applyFill="1"/>
    <xf numFmtId="3" fontId="4" fillId="4" borderId="0" xfId="0" applyNumberFormat="1" applyFont="1" applyFill="1"/>
    <xf numFmtId="3" fontId="4" fillId="4" borderId="0" xfId="0" applyNumberFormat="1" applyFont="1" applyFill="1" applyAlignment="1">
      <alignment horizontal="left"/>
    </xf>
    <xf numFmtId="3" fontId="4" fillId="4" borderId="0" xfId="3" applyNumberFormat="1" applyFont="1" applyFill="1" applyAlignment="1">
      <alignment vertical="center"/>
    </xf>
    <xf numFmtId="3" fontId="4" fillId="4" borderId="0" xfId="0" applyNumberFormat="1" applyFont="1" applyFill="1" applyAlignment="1">
      <alignment vertical="center"/>
    </xf>
    <xf numFmtId="0" fontId="9" fillId="4" borderId="0" xfId="1" applyNumberFormat="1" applyFont="1" applyFill="1" applyBorder="1" applyAlignment="1" applyProtection="1">
      <alignment horizontal="left" vertical="center"/>
    </xf>
    <xf numFmtId="3" fontId="9" fillId="4" borderId="0" xfId="0" applyNumberFormat="1" applyFont="1" applyFill="1"/>
    <xf numFmtId="3" fontId="11" fillId="5" borderId="0" xfId="0" applyNumberFormat="1" applyFont="1" applyFill="1"/>
    <xf numFmtId="3" fontId="10" fillId="5" borderId="0" xfId="0" applyNumberFormat="1" applyFont="1" applyFill="1"/>
    <xf numFmtId="3" fontId="8" fillId="5" borderId="0" xfId="0" applyNumberFormat="1" applyFont="1" applyFill="1"/>
    <xf numFmtId="3" fontId="4" fillId="4" borderId="0" xfId="0" applyNumberFormat="1" applyFont="1" applyFill="1" applyAlignment="1">
      <alignment horizontal="left" indent="2"/>
    </xf>
    <xf numFmtId="43" fontId="3" fillId="5" borderId="0" xfId="1" applyFont="1" applyFill="1" applyProtection="1"/>
    <xf numFmtId="0" fontId="9" fillId="4" borderId="0" xfId="0" applyFont="1" applyFill="1" applyAlignment="1">
      <alignment horizontal="left" vertical="center"/>
    </xf>
    <xf numFmtId="3" fontId="4" fillId="4" borderId="0" xfId="3" applyNumberFormat="1" applyFont="1" applyFill="1" applyAlignment="1">
      <alignment horizontal="left" vertical="center"/>
    </xf>
    <xf numFmtId="0" fontId="9" fillId="4" borderId="0" xfId="0" applyFont="1" applyFill="1" applyAlignment="1">
      <alignment horizontal="left"/>
    </xf>
    <xf numFmtId="3" fontId="12" fillId="5" borderId="0" xfId="0" applyNumberFormat="1" applyFont="1" applyFill="1"/>
    <xf numFmtId="0" fontId="9" fillId="4" borderId="0" xfId="0" applyFont="1" applyFill="1"/>
    <xf numFmtId="3" fontId="9" fillId="4" borderId="0" xfId="3" applyNumberFormat="1" applyFont="1" applyFill="1" applyAlignment="1">
      <alignment vertical="center"/>
    </xf>
    <xf numFmtId="3" fontId="14" fillId="5" borderId="0" xfId="0" applyNumberFormat="1" applyFont="1" applyFill="1"/>
    <xf numFmtId="3" fontId="7" fillId="4" borderId="0" xfId="0" applyNumberFormat="1" applyFont="1" applyFill="1" applyAlignment="1">
      <alignment horizontal="left"/>
    </xf>
    <xf numFmtId="164" fontId="9" fillId="4" borderId="0" xfId="0" applyNumberFormat="1" applyFont="1" applyFill="1" applyAlignment="1">
      <alignment horizontal="left" vertical="center"/>
    </xf>
    <xf numFmtId="3" fontId="17" fillId="4" borderId="0" xfId="0" applyNumberFormat="1" applyFont="1" applyFill="1"/>
    <xf numFmtId="164" fontId="4" fillId="4" borderId="0" xfId="0" applyNumberFormat="1" applyFont="1" applyFill="1" applyAlignment="1">
      <alignment horizontal="left" vertical="center" indent="1"/>
    </xf>
    <xf numFmtId="164" fontId="4" fillId="4" borderId="0" xfId="0" applyNumberFormat="1" applyFont="1" applyFill="1" applyAlignment="1">
      <alignment horizontal="left" vertical="center" indent="2"/>
    </xf>
    <xf numFmtId="164" fontId="9" fillId="4" borderId="0" xfId="0" applyNumberFormat="1" applyFont="1" applyFill="1" applyAlignment="1">
      <alignment horizontal="left"/>
    </xf>
    <xf numFmtId="3" fontId="9" fillId="4" borderId="0" xfId="0" applyNumberFormat="1" applyFont="1" applyFill="1" applyAlignment="1">
      <alignment horizontal="left"/>
    </xf>
    <xf numFmtId="0" fontId="4" fillId="4" borderId="0" xfId="1" applyNumberFormat="1" applyFont="1" applyFill="1" applyBorder="1" applyAlignment="1" applyProtection="1">
      <alignment horizontal="left" vertical="center"/>
    </xf>
    <xf numFmtId="3"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center"/>
    </xf>
    <xf numFmtId="3" fontId="4" fillId="4" borderId="0" xfId="0" applyNumberFormat="1" applyFont="1" applyFill="1" applyAlignment="1">
      <alignment horizontal="left" indent="1"/>
    </xf>
    <xf numFmtId="164" fontId="4" fillId="4" borderId="0" xfId="0" applyNumberFormat="1" applyFont="1" applyFill="1" applyAlignment="1">
      <alignment horizontal="left"/>
    </xf>
    <xf numFmtId="0" fontId="4" fillId="4" borderId="0" xfId="0" applyFont="1" applyFill="1"/>
    <xf numFmtId="0" fontId="4" fillId="4" borderId="0" xfId="0" applyFont="1" applyFill="1" applyAlignment="1">
      <alignment horizontal="left" indent="1"/>
    </xf>
    <xf numFmtId="3" fontId="4" fillId="4" borderId="0" xfId="3" applyNumberFormat="1" applyFont="1" applyFill="1" applyAlignment="1">
      <alignment horizontal="left" vertical="center" indent="1"/>
    </xf>
    <xf numFmtId="3" fontId="4" fillId="4" borderId="0" xfId="0" applyNumberFormat="1" applyFont="1" applyFill="1" applyAlignment="1">
      <alignment horizontal="left" vertical="center" indent="1"/>
    </xf>
    <xf numFmtId="3" fontId="4" fillId="4" borderId="0" xfId="0" applyNumberFormat="1" applyFont="1" applyFill="1" applyAlignment="1">
      <alignment horizontal="center" wrapText="1"/>
    </xf>
    <xf numFmtId="3" fontId="4" fillId="4" borderId="41" xfId="0" applyNumberFormat="1" applyFont="1" applyFill="1" applyBorder="1"/>
    <xf numFmtId="3" fontId="4" fillId="4" borderId="42" xfId="0" applyNumberFormat="1" applyFont="1" applyFill="1" applyBorder="1"/>
    <xf numFmtId="3" fontId="4" fillId="4" borderId="0" xfId="0" applyNumberFormat="1" applyFont="1" applyFill="1" applyAlignment="1">
      <alignment horizontal="right" vertical="center"/>
    </xf>
    <xf numFmtId="3" fontId="4" fillId="4" borderId="7" xfId="0" applyNumberFormat="1" applyFont="1" applyFill="1" applyBorder="1"/>
    <xf numFmtId="3" fontId="4" fillId="5" borderId="0" xfId="0" applyNumberFormat="1" applyFont="1" applyFill="1"/>
    <xf numFmtId="0" fontId="4" fillId="4" borderId="2" xfId="0" applyFont="1" applyFill="1" applyBorder="1"/>
    <xf numFmtId="3" fontId="4" fillId="2" borderId="0" xfId="0" applyNumberFormat="1" applyFont="1" applyFill="1"/>
    <xf numFmtId="3" fontId="4" fillId="4" borderId="1" xfId="0" applyNumberFormat="1" applyFont="1" applyFill="1" applyBorder="1" applyAlignment="1">
      <alignment vertical="center"/>
    </xf>
    <xf numFmtId="3" fontId="4" fillId="4" borderId="2" xfId="0" applyNumberFormat="1" applyFont="1" applyFill="1" applyBorder="1" applyAlignment="1">
      <alignment vertical="center"/>
    </xf>
    <xf numFmtId="3" fontId="4" fillId="4" borderId="3" xfId="0" applyNumberFormat="1" applyFont="1" applyFill="1" applyBorder="1" applyAlignment="1">
      <alignment vertical="center"/>
    </xf>
    <xf numFmtId="3" fontId="4" fillId="4" borderId="4" xfId="0" applyNumberFormat="1" applyFont="1" applyFill="1" applyBorder="1" applyAlignment="1">
      <alignment vertical="center"/>
    </xf>
    <xf numFmtId="3" fontId="4" fillId="4" borderId="5" xfId="0" applyNumberFormat="1" applyFont="1" applyFill="1" applyBorder="1" applyAlignment="1">
      <alignment vertical="center"/>
    </xf>
    <xf numFmtId="3" fontId="4" fillId="4" borderId="0" xfId="0" applyNumberFormat="1" applyFont="1" applyFill="1" applyAlignment="1">
      <alignment horizontal="center" vertical="center"/>
    </xf>
    <xf numFmtId="3" fontId="4" fillId="4" borderId="4" xfId="0" applyNumberFormat="1" applyFont="1" applyFill="1" applyBorder="1"/>
    <xf numFmtId="3" fontId="4" fillId="4" borderId="5" xfId="0" applyNumberFormat="1" applyFont="1" applyFill="1" applyBorder="1"/>
    <xf numFmtId="3" fontId="4" fillId="4" borderId="6" xfId="0" applyNumberFormat="1" applyFont="1" applyFill="1" applyBorder="1"/>
    <xf numFmtId="3" fontId="4" fillId="4" borderId="8" xfId="0" applyNumberFormat="1" applyFont="1" applyFill="1" applyBorder="1"/>
    <xf numFmtId="3" fontId="4" fillId="5" borderId="2" xfId="0" applyNumberFormat="1"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3" fontId="4" fillId="5" borderId="14" xfId="0" applyNumberFormat="1" applyFont="1" applyFill="1" applyBorder="1" applyAlignment="1" applyProtection="1">
      <alignment horizontal="center"/>
      <protection locked="0"/>
    </xf>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5" borderId="7" xfId="0" applyNumberFormat="1" applyFont="1" applyFill="1" applyBorder="1"/>
    <xf numFmtId="3" fontId="4" fillId="4" borderId="1" xfId="0" applyNumberFormat="1" applyFont="1" applyFill="1" applyBorder="1"/>
    <xf numFmtId="3" fontId="4" fillId="4" borderId="2" xfId="0" applyNumberFormat="1" applyFont="1" applyFill="1" applyBorder="1"/>
    <xf numFmtId="3" fontId="4" fillId="4" borderId="3" xfId="0" applyNumberFormat="1" applyFont="1" applyFill="1" applyBorder="1"/>
    <xf numFmtId="3" fontId="4" fillId="4" borderId="3" xfId="0" applyNumberFormat="1" applyFont="1" applyFill="1" applyBorder="1" applyAlignment="1">
      <alignment horizontal="left"/>
    </xf>
    <xf numFmtId="3" fontId="4" fillId="4" borderId="5" xfId="0" applyNumberFormat="1" applyFont="1" applyFill="1" applyBorder="1" applyAlignment="1">
      <alignment horizontal="left"/>
    </xf>
    <xf numFmtId="1" fontId="4" fillId="4" borderId="0" xfId="0" applyNumberFormat="1" applyFont="1" applyFill="1"/>
    <xf numFmtId="3" fontId="4" fillId="6" borderId="0" xfId="3" applyNumberFormat="1" applyFont="1" applyFill="1" applyAlignment="1">
      <alignment vertical="center"/>
    </xf>
    <xf numFmtId="3" fontId="4" fillId="6" borderId="0" xfId="0" applyNumberFormat="1" applyFont="1" applyFill="1"/>
    <xf numFmtId="3" fontId="4" fillId="6" borderId="0" xfId="0" applyNumberFormat="1" applyFont="1" applyFill="1" applyAlignment="1">
      <alignment horizontal="center"/>
    </xf>
    <xf numFmtId="3" fontId="4" fillId="4" borderId="10" xfId="0" applyNumberFormat="1" applyFont="1" applyFill="1" applyBorder="1" applyAlignment="1">
      <alignment horizontal="center"/>
    </xf>
    <xf numFmtId="3" fontId="7" fillId="4" borderId="0" xfId="3" applyNumberFormat="1" applyFont="1" applyFill="1" applyAlignment="1">
      <alignment horizontal="left" vertical="center" indent="3"/>
    </xf>
    <xf numFmtId="1" fontId="4" fillId="6" borderId="0" xfId="0" applyNumberFormat="1" applyFont="1" applyFill="1"/>
    <xf numFmtId="3" fontId="7" fillId="4" borderId="0" xfId="3" applyNumberFormat="1" applyFont="1" applyFill="1" applyAlignment="1">
      <alignment vertical="center"/>
    </xf>
    <xf numFmtId="3" fontId="4" fillId="4" borderId="5" xfId="0" applyNumberFormat="1" applyFont="1" applyFill="1" applyBorder="1" applyAlignment="1">
      <alignment horizontal="center"/>
    </xf>
    <xf numFmtId="1" fontId="4" fillId="4" borderId="0" xfId="1" applyNumberFormat="1" applyFont="1" applyFill="1" applyBorder="1" applyAlignment="1" applyProtection="1">
      <alignment horizontal="center" vertical="top"/>
    </xf>
    <xf numFmtId="3" fontId="4" fillId="4" borderId="0" xfId="1" applyNumberFormat="1" applyFont="1" applyFill="1" applyBorder="1" applyAlignment="1" applyProtection="1">
      <alignment horizontal="center"/>
    </xf>
    <xf numFmtId="0" fontId="4" fillId="5" borderId="0" xfId="0" applyFont="1" applyFill="1"/>
    <xf numFmtId="3" fontId="4" fillId="4" borderId="0" xfId="2" applyNumberFormat="1" applyFont="1" applyFill="1" applyBorder="1" applyAlignment="1" applyProtection="1"/>
    <xf numFmtId="3" fontId="4" fillId="4" borderId="0" xfId="0" applyNumberFormat="1" applyFont="1" applyFill="1" applyAlignment="1">
      <alignment horizontal="right"/>
    </xf>
    <xf numFmtId="0" fontId="4" fillId="4" borderId="5" xfId="0" applyFont="1" applyFill="1" applyBorder="1"/>
    <xf numFmtId="3" fontId="9" fillId="4" borderId="0" xfId="3" applyNumberFormat="1" applyFont="1" applyFill="1" applyAlignment="1">
      <alignment horizontal="left" vertical="center"/>
    </xf>
    <xf numFmtId="3" fontId="19" fillId="4" borderId="0" xfId="0" applyNumberFormat="1" applyFont="1" applyFill="1"/>
    <xf numFmtId="1" fontId="19" fillId="4" borderId="0" xfId="0" applyNumberFormat="1" applyFont="1" applyFill="1" applyAlignment="1">
      <alignment horizontal="center"/>
    </xf>
    <xf numFmtId="3" fontId="4" fillId="4" borderId="2" xfId="0" applyNumberFormat="1" applyFont="1" applyFill="1" applyBorder="1" applyAlignment="1">
      <alignment horizontal="left" vertical="center"/>
    </xf>
    <xf numFmtId="3" fontId="4" fillId="4" borderId="2" xfId="0" applyNumberFormat="1" applyFont="1" applyFill="1" applyBorder="1" applyAlignment="1">
      <alignment horizontal="left" wrapText="1"/>
    </xf>
    <xf numFmtId="3" fontId="4" fillId="4" borderId="0" xfId="0" applyNumberFormat="1" applyFont="1" applyFill="1" applyAlignment="1">
      <alignment horizontal="left" wrapText="1"/>
    </xf>
    <xf numFmtId="3" fontId="4" fillId="6" borderId="28" xfId="0" applyNumberFormat="1" applyFont="1" applyFill="1" applyBorder="1"/>
    <xf numFmtId="3" fontId="4" fillId="4" borderId="16" xfId="0" applyNumberFormat="1" applyFont="1" applyFill="1" applyBorder="1" applyAlignment="1">
      <alignment horizontal="left"/>
    </xf>
    <xf numFmtId="1" fontId="4" fillId="4" borderId="18" xfId="0" applyNumberFormat="1" applyFont="1" applyFill="1" applyBorder="1" applyAlignment="1">
      <alignment horizontal="center"/>
    </xf>
    <xf numFmtId="3" fontId="19" fillId="6" borderId="0" xfId="0" applyNumberFormat="1" applyFont="1" applyFill="1"/>
    <xf numFmtId="3" fontId="4" fillId="6" borderId="22" xfId="0" applyNumberFormat="1" applyFont="1" applyFill="1" applyBorder="1"/>
    <xf numFmtId="3" fontId="4" fillId="4" borderId="0" xfId="0" applyNumberFormat="1" applyFont="1" applyFill="1" applyAlignment="1" applyProtection="1">
      <alignment horizontal="center"/>
      <protection locked="0"/>
    </xf>
    <xf numFmtId="0" fontId="4" fillId="4" borderId="0" xfId="0" applyFont="1" applyFill="1" applyAlignment="1">
      <alignment horizontal="left" indent="3"/>
    </xf>
    <xf numFmtId="3" fontId="20" fillId="4" borderId="0" xfId="0" applyNumberFormat="1" applyFont="1" applyFill="1"/>
    <xf numFmtId="0" fontId="20" fillId="4" borderId="0" xfId="0" applyFont="1" applyFill="1"/>
    <xf numFmtId="0" fontId="21" fillId="6" borderId="0" xfId="0" applyFont="1" applyFill="1" applyAlignment="1">
      <alignment horizontal="left" vertical="center"/>
    </xf>
    <xf numFmtId="3" fontId="21" fillId="6" borderId="0" xfId="0" applyNumberFormat="1" applyFont="1" applyFill="1"/>
    <xf numFmtId="3" fontId="21" fillId="6" borderId="0" xfId="3" applyNumberFormat="1" applyFont="1" applyFill="1" applyAlignment="1">
      <alignment vertical="center"/>
    </xf>
    <xf numFmtId="3" fontId="21" fillId="6" borderId="0" xfId="0" applyNumberFormat="1" applyFont="1" applyFill="1" applyAlignment="1">
      <alignment horizontal="left"/>
    </xf>
    <xf numFmtId="3" fontId="21" fillId="6" borderId="0" xfId="3" applyNumberFormat="1" applyFont="1" applyFill="1" applyAlignment="1">
      <alignment horizontal="left" vertical="center"/>
    </xf>
    <xf numFmtId="0" fontId="21" fillId="6" borderId="0" xfId="0" applyFont="1" applyFill="1" applyAlignment="1">
      <alignment horizontal="left"/>
    </xf>
    <xf numFmtId="3" fontId="8" fillId="3" borderId="0" xfId="0" applyNumberFormat="1" applyFont="1" applyFill="1" applyAlignment="1">
      <alignment horizontal="center"/>
    </xf>
    <xf numFmtId="3" fontId="8" fillId="5" borderId="0" xfId="0" applyNumberFormat="1" applyFont="1" applyFill="1" applyAlignment="1">
      <alignment horizontal="center"/>
    </xf>
    <xf numFmtId="3" fontId="11" fillId="5" borderId="0" xfId="0" applyNumberFormat="1" applyFont="1" applyFill="1" applyAlignment="1">
      <alignment horizontal="center"/>
    </xf>
    <xf numFmtId="43" fontId="8" fillId="5" borderId="0" xfId="1" applyFont="1" applyFill="1" applyBorder="1" applyAlignment="1" applyProtection="1">
      <alignment horizontal="center"/>
    </xf>
    <xf numFmtId="43" fontId="3" fillId="5" borderId="0" xfId="1" applyFont="1" applyFill="1" applyBorder="1" applyProtection="1"/>
    <xf numFmtId="0" fontId="4" fillId="4" borderId="0" xfId="1" applyNumberFormat="1" applyFont="1" applyFill="1" applyBorder="1" applyAlignment="1" applyProtection="1">
      <alignment horizontal="center"/>
    </xf>
    <xf numFmtId="3" fontId="4" fillId="5" borderId="14" xfId="0" applyNumberFormat="1" applyFont="1" applyFill="1" applyBorder="1"/>
    <xf numFmtId="3" fontId="4" fillId="5" borderId="14" xfId="1" applyNumberFormat="1" applyFont="1" applyFill="1" applyBorder="1" applyAlignment="1" applyProtection="1">
      <alignment horizontal="center"/>
    </xf>
    <xf numFmtId="3" fontId="4" fillId="4" borderId="0" xfId="1" applyNumberFormat="1" applyFont="1" applyFill="1" applyBorder="1" applyAlignment="1" applyProtection="1">
      <alignment vertical="center" wrapText="1"/>
    </xf>
    <xf numFmtId="3" fontId="9" fillId="6" borderId="0" xfId="0" applyNumberFormat="1" applyFont="1" applyFill="1"/>
    <xf numFmtId="164" fontId="9" fillId="6" borderId="0" xfId="0" applyNumberFormat="1" applyFont="1" applyFill="1" applyAlignment="1">
      <alignment horizontal="left"/>
    </xf>
    <xf numFmtId="3" fontId="23" fillId="4" borderId="0" xfId="3" applyNumberFormat="1" applyFont="1" applyFill="1" applyAlignment="1">
      <alignment vertical="center"/>
    </xf>
    <xf numFmtId="0" fontId="0" fillId="7" borderId="1" xfId="0" applyFill="1" applyBorder="1"/>
    <xf numFmtId="0" fontId="0" fillId="7" borderId="2" xfId="0" applyFill="1" applyBorder="1"/>
    <xf numFmtId="0" fontId="0" fillId="7" borderId="3" xfId="0" applyFill="1" applyBorder="1"/>
    <xf numFmtId="0" fontId="0" fillId="7" borderId="4" xfId="0" applyFill="1" applyBorder="1"/>
    <xf numFmtId="3" fontId="25" fillId="7" borderId="0" xfId="0" applyNumberFormat="1" applyFont="1" applyFill="1"/>
    <xf numFmtId="3" fontId="26" fillId="7" borderId="0" xfId="0" applyNumberFormat="1" applyFont="1" applyFill="1"/>
    <xf numFmtId="3" fontId="27" fillId="7" borderId="0" xfId="0" applyNumberFormat="1" applyFont="1" applyFill="1"/>
    <xf numFmtId="0" fontId="0" fillId="7" borderId="0" xfId="0" applyFill="1"/>
    <xf numFmtId="0" fontId="0" fillId="7" borderId="5" xfId="0" applyFill="1" applyBorder="1"/>
    <xf numFmtId="3" fontId="28" fillId="7" borderId="0" xfId="0" applyNumberFormat="1" applyFont="1" applyFill="1"/>
    <xf numFmtId="0" fontId="0" fillId="7" borderId="0" xfId="0" applyFill="1" applyAlignment="1">
      <alignment horizontal="center"/>
    </xf>
    <xf numFmtId="1" fontId="29" fillId="7" borderId="0" xfId="0" applyNumberFormat="1" applyFont="1" applyFill="1"/>
    <xf numFmtId="0" fontId="30" fillId="7" borderId="0" xfId="0" applyFont="1" applyFill="1" applyAlignment="1">
      <alignment horizontal="left"/>
    </xf>
    <xf numFmtId="0" fontId="31" fillId="7" borderId="0" xfId="0" applyFont="1" applyFill="1"/>
    <xf numFmtId="0" fontId="32" fillId="7" borderId="0" xfId="0" applyFont="1" applyFill="1" applyAlignment="1">
      <alignment wrapText="1"/>
    </xf>
    <xf numFmtId="0" fontId="33" fillId="7" borderId="0" xfId="0" applyFont="1" applyFill="1"/>
    <xf numFmtId="0" fontId="34" fillId="7" borderId="0" xfId="0" applyFont="1" applyFill="1"/>
    <xf numFmtId="0" fontId="34" fillId="7" borderId="0" xfId="0" applyFont="1" applyFill="1" applyAlignment="1">
      <alignment wrapText="1"/>
    </xf>
    <xf numFmtId="2" fontId="30" fillId="7" borderId="0" xfId="0" applyNumberFormat="1" applyFont="1" applyFill="1" applyAlignment="1">
      <alignment horizontal="left"/>
    </xf>
    <xf numFmtId="0" fontId="0" fillId="7" borderId="6" xfId="0" applyFill="1" applyBorder="1"/>
    <xf numFmtId="0" fontId="0" fillId="7" borderId="7" xfId="0" applyFill="1" applyBorder="1"/>
    <xf numFmtId="0" fontId="0" fillId="7" borderId="8" xfId="0" applyFill="1" applyBorder="1"/>
    <xf numFmtId="0" fontId="37" fillId="8" borderId="0" xfId="5" applyFont="1" applyFill="1"/>
    <xf numFmtId="0" fontId="37" fillId="0" borderId="0" xfId="5" applyFont="1"/>
    <xf numFmtId="0" fontId="35" fillId="8" borderId="0" xfId="5" applyFill="1"/>
    <xf numFmtId="0" fontId="35" fillId="0" borderId="0" xfId="5"/>
    <xf numFmtId="3" fontId="35" fillId="0" borderId="0" xfId="5" applyNumberFormat="1"/>
    <xf numFmtId="0" fontId="38" fillId="4" borderId="0" xfId="0" applyFont="1" applyFill="1"/>
    <xf numFmtId="0" fontId="38" fillId="4" borderId="0" xfId="0" applyFont="1" applyFill="1" applyAlignment="1">
      <alignment wrapText="1"/>
    </xf>
    <xf numFmtId="3" fontId="40" fillId="4" borderId="0" xfId="0" applyNumberFormat="1" applyFont="1" applyFill="1"/>
    <xf numFmtId="3" fontId="41" fillId="4" borderId="0" xfId="0" applyNumberFormat="1" applyFont="1" applyFill="1"/>
    <xf numFmtId="3" fontId="42" fillId="4" borderId="0" xfId="0" applyNumberFormat="1" applyFont="1" applyFill="1" applyAlignment="1">
      <alignment horizontal="right"/>
    </xf>
    <xf numFmtId="3" fontId="2" fillId="4" borderId="0" xfId="0" applyNumberFormat="1" applyFont="1" applyFill="1"/>
    <xf numFmtId="3" fontId="43" fillId="4" borderId="0" xfId="0" applyNumberFormat="1" applyFont="1" applyFill="1"/>
    <xf numFmtId="3" fontId="44" fillId="4" borderId="0" xfId="0" applyNumberFormat="1" applyFont="1" applyFill="1"/>
    <xf numFmtId="3" fontId="45" fillId="4" borderId="0" xfId="0" applyNumberFormat="1" applyFont="1" applyFill="1"/>
    <xf numFmtId="3" fontId="0" fillId="0" borderId="0" xfId="0" applyNumberFormat="1"/>
    <xf numFmtId="3" fontId="4" fillId="4" borderId="0" xfId="0" applyNumberFormat="1" applyFont="1" applyFill="1" applyAlignment="1">
      <alignment horizontal="left" vertical="center"/>
    </xf>
    <xf numFmtId="10" fontId="35" fillId="0" borderId="0" xfId="4" applyNumberFormat="1" applyFont="1"/>
    <xf numFmtId="9" fontId="35" fillId="0" borderId="0" xfId="4" applyFont="1"/>
    <xf numFmtId="3" fontId="46" fillId="5" borderId="0" xfId="0" applyNumberFormat="1" applyFont="1" applyFill="1"/>
    <xf numFmtId="3" fontId="4" fillId="4" borderId="0" xfId="0" applyNumberFormat="1" applyFont="1" applyFill="1" applyAlignment="1">
      <alignment horizontal="left" vertical="top"/>
    </xf>
    <xf numFmtId="3" fontId="49" fillId="4" borderId="0" xfId="0" applyNumberFormat="1" applyFont="1" applyFill="1"/>
    <xf numFmtId="3" fontId="23" fillId="4" borderId="0" xfId="0" applyNumberFormat="1" applyFont="1" applyFill="1"/>
    <xf numFmtId="3" fontId="50" fillId="4" borderId="0" xfId="3" applyNumberFormat="1" applyFont="1" applyFill="1" applyAlignment="1">
      <alignment vertical="center"/>
    </xf>
    <xf numFmtId="3" fontId="17" fillId="5" borderId="0" xfId="0" applyNumberFormat="1" applyFont="1" applyFill="1"/>
    <xf numFmtId="0" fontId="17" fillId="5" borderId="0" xfId="0" applyFont="1" applyFill="1"/>
    <xf numFmtId="3" fontId="44" fillId="6" borderId="0" xfId="3" applyNumberFormat="1" applyFont="1" applyFill="1" applyAlignment="1">
      <alignment horizontal="left" vertical="center"/>
    </xf>
    <xf numFmtId="4" fontId="45" fillId="4" borderId="0" xfId="0" applyNumberFormat="1" applyFont="1" applyFill="1" applyAlignment="1">
      <alignment horizontal="center"/>
    </xf>
    <xf numFmtId="4" fontId="4" fillId="4" borderId="10" xfId="0" applyNumberFormat="1" applyFont="1" applyFill="1" applyBorder="1" applyAlignment="1">
      <alignment horizontal="center"/>
    </xf>
    <xf numFmtId="4" fontId="4" fillId="4" borderId="0" xfId="0" applyNumberFormat="1" applyFont="1" applyFill="1" applyAlignment="1">
      <alignment horizontal="center"/>
    </xf>
    <xf numFmtId="4" fontId="4" fillId="4" borderId="18" xfId="0" applyNumberFormat="1" applyFont="1" applyFill="1" applyBorder="1" applyAlignment="1">
      <alignment horizontal="center"/>
    </xf>
    <xf numFmtId="4" fontId="4" fillId="4" borderId="0" xfId="0" applyNumberFormat="1" applyFont="1" applyFill="1" applyAlignment="1" applyProtection="1">
      <alignment horizontal="center"/>
      <protection locked="0"/>
    </xf>
    <xf numFmtId="3" fontId="4" fillId="0" borderId="14" xfId="0" applyNumberFormat="1" applyFont="1" applyBorder="1" applyAlignment="1" applyProtection="1">
      <alignment horizontal="center"/>
      <protection locked="0"/>
    </xf>
    <xf numFmtId="4" fontId="4" fillId="2" borderId="0" xfId="0" applyNumberFormat="1" applyFont="1" applyFill="1"/>
    <xf numFmtId="4" fontId="4" fillId="4" borderId="2" xfId="0" applyNumberFormat="1" applyFont="1" applyFill="1" applyBorder="1" applyAlignment="1">
      <alignment vertical="center"/>
    </xf>
    <xf numFmtId="4" fontId="4" fillId="4" borderId="0" xfId="0" applyNumberFormat="1" applyFont="1" applyFill="1" applyAlignment="1">
      <alignment vertical="center"/>
    </xf>
    <xf numFmtId="4" fontId="4" fillId="4" borderId="0" xfId="0" applyNumberFormat="1" applyFont="1" applyFill="1"/>
    <xf numFmtId="4" fontId="4" fillId="4" borderId="0" xfId="2" applyNumberFormat="1" applyFont="1" applyFill="1" applyBorder="1" applyAlignment="1" applyProtection="1"/>
    <xf numFmtId="4" fontId="17" fillId="4" borderId="0" xfId="0" applyNumberFormat="1" applyFont="1" applyFill="1"/>
    <xf numFmtId="4" fontId="4" fillId="4" borderId="7" xfId="0" applyNumberFormat="1" applyFont="1" applyFill="1" applyBorder="1"/>
    <xf numFmtId="4" fontId="4" fillId="5" borderId="0" xfId="0" applyNumberFormat="1" applyFont="1" applyFill="1"/>
    <xf numFmtId="4" fontId="4" fillId="4" borderId="39" xfId="0" applyNumberFormat="1" applyFont="1" applyFill="1" applyBorder="1"/>
    <xf numFmtId="4" fontId="4" fillId="4" borderId="0" xfId="3" applyNumberFormat="1" applyFont="1" applyFill="1" applyAlignment="1">
      <alignment vertical="center"/>
    </xf>
    <xf numFmtId="4" fontId="19" fillId="4" borderId="0" xfId="0" applyNumberFormat="1" applyFont="1" applyFill="1" applyAlignment="1">
      <alignment horizontal="center"/>
    </xf>
    <xf numFmtId="4" fontId="7" fillId="4" borderId="0" xfId="0" applyNumberFormat="1" applyFont="1" applyFill="1" applyAlignment="1">
      <alignment horizontal="left"/>
    </xf>
    <xf numFmtId="4" fontId="4" fillId="4" borderId="0" xfId="0" applyNumberFormat="1" applyFont="1" applyFill="1" applyAlignment="1">
      <alignment horizontal="center" wrapText="1"/>
    </xf>
    <xf numFmtId="4" fontId="4" fillId="4" borderId="44" xfId="0" applyNumberFormat="1" applyFont="1" applyFill="1" applyBorder="1"/>
    <xf numFmtId="4" fontId="4" fillId="5" borderId="7" xfId="0" applyNumberFormat="1" applyFont="1" applyFill="1" applyBorder="1"/>
    <xf numFmtId="4" fontId="4" fillId="4" borderId="2" xfId="0" applyNumberFormat="1" applyFont="1" applyFill="1" applyBorder="1"/>
    <xf numFmtId="4" fontId="4" fillId="4" borderId="0" xfId="0" applyNumberFormat="1" applyFont="1" applyFill="1" applyAlignment="1">
      <alignment horizontal="center" vertical="center"/>
    </xf>
    <xf numFmtId="4" fontId="4" fillId="4" borderId="2" xfId="0" applyNumberFormat="1" applyFont="1" applyFill="1" applyBorder="1" applyAlignment="1">
      <alignment horizontal="left" vertical="center"/>
    </xf>
    <xf numFmtId="4" fontId="4" fillId="6" borderId="0" xfId="0" applyNumberFormat="1" applyFont="1" applyFill="1" applyAlignment="1">
      <alignment horizontal="center"/>
    </xf>
    <xf numFmtId="4" fontId="4" fillId="6" borderId="0" xfId="0" applyNumberFormat="1" applyFont="1" applyFill="1"/>
    <xf numFmtId="4" fontId="49" fillId="4" borderId="0" xfId="0" applyNumberFormat="1" applyFont="1" applyFill="1" applyAlignment="1">
      <alignment horizontal="center"/>
    </xf>
    <xf numFmtId="4" fontId="45" fillId="4" borderId="0" xfId="0" applyNumberFormat="1" applyFont="1" applyFill="1"/>
    <xf numFmtId="4" fontId="4" fillId="4" borderId="0" xfId="0" applyNumberFormat="1" applyFont="1" applyFill="1" applyAlignment="1">
      <alignment horizontal="left"/>
    </xf>
    <xf numFmtId="4" fontId="4" fillId="4" borderId="0" xfId="1" applyNumberFormat="1" applyFont="1" applyFill="1" applyBorder="1" applyAlignment="1" applyProtection="1">
      <alignment vertical="center" wrapText="1"/>
    </xf>
    <xf numFmtId="4" fontId="4" fillId="4" borderId="0" xfId="1" applyNumberFormat="1" applyFont="1" applyFill="1" applyBorder="1" applyAlignment="1" applyProtection="1">
      <alignment horizontal="center"/>
    </xf>
    <xf numFmtId="4" fontId="4" fillId="5" borderId="14" xfId="1" applyNumberFormat="1" applyFont="1" applyFill="1" applyBorder="1" applyAlignment="1" applyProtection="1">
      <alignment horizontal="center"/>
    </xf>
    <xf numFmtId="4" fontId="4" fillId="5" borderId="14" xfId="0" applyNumberFormat="1" applyFont="1" applyFill="1" applyBorder="1"/>
    <xf numFmtId="4" fontId="0" fillId="7" borderId="2" xfId="0" applyNumberFormat="1" applyFill="1" applyBorder="1"/>
    <xf numFmtId="4" fontId="0" fillId="7" borderId="0" xfId="0" applyNumberFormat="1" applyFill="1"/>
    <xf numFmtId="4" fontId="29" fillId="7" borderId="0" xfId="0" applyNumberFormat="1" applyFont="1" applyFill="1"/>
    <xf numFmtId="4" fontId="32" fillId="7" borderId="0" xfId="0" applyNumberFormat="1" applyFont="1" applyFill="1" applyAlignment="1">
      <alignment wrapText="1"/>
    </xf>
    <xf numFmtId="4" fontId="34" fillId="7" borderId="0" xfId="0" applyNumberFormat="1" applyFont="1" applyFill="1"/>
    <xf numFmtId="4" fontId="34" fillId="7" borderId="0" xfId="0" applyNumberFormat="1" applyFont="1" applyFill="1" applyAlignment="1">
      <alignment wrapText="1"/>
    </xf>
    <xf numFmtId="4" fontId="0" fillId="7" borderId="7" xfId="0" applyNumberFormat="1" applyFill="1" applyBorder="1"/>
    <xf numFmtId="4" fontId="46" fillId="5" borderId="0" xfId="0" applyNumberFormat="1" applyFont="1" applyFill="1"/>
    <xf numFmtId="0" fontId="52" fillId="5" borderId="0" xfId="0" applyFont="1" applyFill="1"/>
    <xf numFmtId="0" fontId="52" fillId="0" borderId="0" xfId="0" applyFont="1"/>
    <xf numFmtId="4" fontId="4" fillId="5" borderId="9" xfId="1" applyNumberFormat="1" applyFont="1" applyFill="1" applyBorder="1" applyAlignment="1" applyProtection="1">
      <alignment horizontal="center"/>
    </xf>
    <xf numFmtId="4" fontId="4" fillId="5" borderId="10" xfId="1" applyNumberFormat="1" applyFont="1" applyFill="1" applyBorder="1" applyAlignment="1" applyProtection="1">
      <alignment horizontal="center"/>
    </xf>
    <xf numFmtId="4" fontId="4" fillId="5" borderId="11" xfId="1" applyNumberFormat="1" applyFont="1" applyFill="1" applyBorder="1" applyAlignment="1" applyProtection="1">
      <alignment horizontal="center"/>
    </xf>
    <xf numFmtId="4" fontId="4" fillId="0" borderId="19" xfId="0" applyNumberFormat="1" applyFont="1" applyBorder="1" applyAlignment="1" applyProtection="1">
      <alignment horizontal="center"/>
      <protection locked="0"/>
    </xf>
    <xf numFmtId="4" fontId="4" fillId="0" borderId="20" xfId="0" applyNumberFormat="1" applyFont="1" applyBorder="1" applyAlignment="1" applyProtection="1">
      <alignment horizontal="center"/>
      <protection locked="0"/>
    </xf>
    <xf numFmtId="4" fontId="4" fillId="0" borderId="21" xfId="0" applyNumberFormat="1" applyFont="1" applyBorder="1" applyAlignment="1" applyProtection="1">
      <alignment horizontal="center"/>
      <protection locked="0"/>
    </xf>
    <xf numFmtId="4" fontId="45" fillId="5" borderId="9" xfId="0" applyNumberFormat="1" applyFont="1" applyFill="1" applyBorder="1" applyAlignment="1" applyProtection="1">
      <alignment horizontal="center"/>
      <protection locked="0"/>
    </xf>
    <xf numFmtId="4" fontId="45" fillId="5" borderId="10" xfId="0" applyNumberFormat="1" applyFont="1" applyFill="1" applyBorder="1" applyAlignment="1" applyProtection="1">
      <alignment horizontal="center"/>
      <protection locked="0"/>
    </xf>
    <xf numFmtId="4" fontId="45" fillId="5" borderId="11" xfId="0" applyNumberFormat="1" applyFont="1" applyFill="1" applyBorder="1" applyAlignment="1" applyProtection="1">
      <alignment horizontal="center"/>
      <protection locked="0"/>
    </xf>
    <xf numFmtId="3" fontId="4" fillId="4" borderId="0" xfId="0" applyNumberFormat="1" applyFont="1" applyFill="1" applyAlignment="1">
      <alignment horizontal="center"/>
    </xf>
    <xf numFmtId="3" fontId="4" fillId="4" borderId="30" xfId="0" applyNumberFormat="1" applyFont="1" applyFill="1" applyBorder="1" applyAlignment="1">
      <alignment horizontal="center"/>
    </xf>
    <xf numFmtId="4" fontId="4" fillId="4" borderId="23" xfId="0" applyNumberFormat="1" applyFont="1" applyFill="1" applyBorder="1" applyAlignment="1">
      <alignment horizontal="center"/>
    </xf>
    <xf numFmtId="4" fontId="4" fillId="0" borderId="23" xfId="0" applyNumberFormat="1" applyFont="1" applyBorder="1" applyAlignment="1">
      <alignment horizontal="center"/>
    </xf>
    <xf numFmtId="4" fontId="4" fillId="5" borderId="14" xfId="0" applyNumberFormat="1" applyFont="1" applyFill="1" applyBorder="1" applyAlignment="1" applyProtection="1">
      <alignment horizontal="center"/>
      <protection locked="0"/>
    </xf>
    <xf numFmtId="0" fontId="4" fillId="0" borderId="0" xfId="0" applyFont="1" applyAlignment="1">
      <alignment horizontal="center"/>
    </xf>
    <xf numFmtId="0" fontId="4" fillId="0" borderId="13" xfId="0" applyFont="1" applyBorder="1" applyAlignment="1">
      <alignment horizontal="center"/>
    </xf>
    <xf numFmtId="3" fontId="4" fillId="6" borderId="0" xfId="0" applyNumberFormat="1" applyFont="1" applyFill="1" applyAlignment="1">
      <alignment horizontal="center"/>
    </xf>
    <xf numFmtId="4" fontId="4" fillId="0" borderId="31" xfId="0" applyNumberFormat="1" applyFont="1" applyBorder="1" applyAlignment="1" applyProtection="1">
      <alignment horizontal="center"/>
      <protection locked="0"/>
    </xf>
    <xf numFmtId="4" fontId="4" fillId="0" borderId="32" xfId="0" applyNumberFormat="1" applyFont="1" applyBorder="1" applyAlignment="1" applyProtection="1">
      <alignment horizontal="center"/>
      <protection locked="0"/>
    </xf>
    <xf numFmtId="4" fontId="4" fillId="0" borderId="33" xfId="0" applyNumberFormat="1" applyFont="1" applyBorder="1" applyAlignment="1" applyProtection="1">
      <alignment horizontal="center"/>
      <protection locked="0"/>
    </xf>
    <xf numFmtId="4" fontId="4" fillId="0" borderId="14" xfId="0" applyNumberFormat="1" applyFont="1" applyBorder="1" applyAlignment="1" applyProtection="1">
      <alignment horizontal="center"/>
      <protection locked="0"/>
    </xf>
    <xf numFmtId="3" fontId="4" fillId="4" borderId="0" xfId="0" applyNumberFormat="1" applyFont="1" applyFill="1" applyAlignment="1">
      <alignment horizontal="left"/>
    </xf>
    <xf numFmtId="3" fontId="4" fillId="4" borderId="0" xfId="0" applyNumberFormat="1" applyFont="1" applyFill="1"/>
    <xf numFmtId="3" fontId="4" fillId="4" borderId="13" xfId="0" applyNumberFormat="1" applyFont="1" applyFill="1" applyBorder="1"/>
    <xf numFmtId="3" fontId="4" fillId="4" borderId="0" xfId="0" applyNumberFormat="1" applyFont="1" applyFill="1" applyAlignment="1">
      <alignment horizontal="left" indent="2"/>
    </xf>
    <xf numFmtId="3" fontId="4" fillId="4" borderId="13" xfId="0" applyNumberFormat="1" applyFont="1" applyFill="1" applyBorder="1" applyAlignment="1">
      <alignment horizontal="left" indent="2"/>
    </xf>
    <xf numFmtId="3" fontId="4" fillId="4" borderId="0" xfId="0" applyNumberFormat="1" applyFont="1" applyFill="1" applyAlignment="1">
      <alignment horizontal="left" vertical="center"/>
    </xf>
    <xf numFmtId="3" fontId="24" fillId="5" borderId="19" xfId="0" applyNumberFormat="1" applyFont="1" applyFill="1" applyBorder="1" applyAlignment="1" applyProtection="1">
      <alignment horizontal="center"/>
      <protection locked="0"/>
    </xf>
    <xf numFmtId="3" fontId="24" fillId="5" borderId="20" xfId="0" applyNumberFormat="1" applyFont="1" applyFill="1" applyBorder="1" applyAlignment="1" applyProtection="1">
      <alignment horizontal="center"/>
      <protection locked="0"/>
    </xf>
    <xf numFmtId="3" fontId="24" fillId="5" borderId="21" xfId="0" applyNumberFormat="1" applyFont="1" applyFill="1" applyBorder="1" applyAlignment="1" applyProtection="1">
      <alignment horizontal="center"/>
      <protection locked="0"/>
    </xf>
    <xf numFmtId="4" fontId="4" fillId="4" borderId="0" xfId="0" applyNumberFormat="1" applyFont="1" applyFill="1" applyAlignment="1">
      <alignment horizontal="center"/>
    </xf>
    <xf numFmtId="4" fontId="4" fillId="5" borderId="9" xfId="0" applyNumberFormat="1" applyFont="1" applyFill="1" applyBorder="1" applyAlignment="1" applyProtection="1">
      <alignment horizontal="center"/>
      <protection locked="0"/>
    </xf>
    <xf numFmtId="4" fontId="4" fillId="5" borderId="10" xfId="0" applyNumberFormat="1" applyFont="1" applyFill="1" applyBorder="1" applyAlignment="1" applyProtection="1">
      <alignment horizontal="center"/>
      <protection locked="0"/>
    </xf>
    <xf numFmtId="4" fontId="4" fillId="5" borderId="11" xfId="0" applyNumberFormat="1" applyFont="1" applyFill="1" applyBorder="1" applyAlignment="1" applyProtection="1">
      <alignment horizontal="center"/>
      <protection locked="0"/>
    </xf>
    <xf numFmtId="0" fontId="4" fillId="4" borderId="0" xfId="0" applyFont="1" applyFill="1"/>
    <xf numFmtId="3" fontId="4" fillId="0" borderId="14" xfId="0" applyNumberFormat="1" applyFont="1" applyBorder="1" applyAlignment="1">
      <alignment horizontal="center"/>
    </xf>
    <xf numFmtId="0" fontId="4" fillId="0" borderId="14" xfId="0" applyFont="1" applyBorder="1" applyAlignment="1">
      <alignment horizontal="center"/>
    </xf>
    <xf numFmtId="4" fontId="4" fillId="0" borderId="14" xfId="0" applyNumberFormat="1" applyFont="1" applyBorder="1" applyProtection="1">
      <protection locked="0"/>
    </xf>
    <xf numFmtId="0" fontId="4" fillId="4" borderId="5" xfId="0" applyFont="1" applyFill="1" applyBorder="1"/>
    <xf numFmtId="4" fontId="4" fillId="4" borderId="18" xfId="0" applyNumberFormat="1" applyFont="1" applyFill="1" applyBorder="1" applyAlignment="1">
      <alignment horizontal="center"/>
    </xf>
    <xf numFmtId="3" fontId="4" fillId="0" borderId="14" xfId="0" applyNumberFormat="1" applyFont="1" applyBorder="1" applyAlignment="1" applyProtection="1">
      <alignment horizontal="center"/>
      <protection locked="0"/>
    </xf>
    <xf numFmtId="3" fontId="4" fillId="4" borderId="12" xfId="0" applyNumberFormat="1" applyFont="1" applyFill="1" applyBorder="1"/>
    <xf numFmtId="0" fontId="4" fillId="4" borderId="12" xfId="0" applyFont="1" applyFill="1" applyBorder="1"/>
    <xf numFmtId="4" fontId="4" fillId="4" borderId="12" xfId="0" applyNumberFormat="1" applyFont="1" applyFill="1" applyBorder="1" applyAlignment="1">
      <alignment horizontal="center" vertical="center"/>
    </xf>
    <xf numFmtId="0" fontId="4" fillId="4" borderId="13" xfId="0" applyFont="1" applyFill="1" applyBorder="1" applyAlignment="1">
      <alignment horizontal="center"/>
    </xf>
    <xf numFmtId="3" fontId="4" fillId="0" borderId="9" xfId="0" applyNumberFormat="1" applyFont="1" applyBorder="1" applyAlignment="1" applyProtection="1">
      <alignment horizontal="center"/>
      <protection locked="0"/>
    </xf>
    <xf numFmtId="3" fontId="4" fillId="0" borderId="11" xfId="0" applyNumberFormat="1" applyFont="1" applyBorder="1" applyAlignment="1" applyProtection="1">
      <alignment horizontal="center"/>
      <protection locked="0"/>
    </xf>
    <xf numFmtId="4" fontId="4" fillId="0" borderId="9" xfId="0" applyNumberFormat="1" applyFont="1" applyBorder="1" applyAlignment="1">
      <alignment horizontal="center"/>
    </xf>
    <xf numFmtId="4" fontId="4" fillId="0" borderId="11" xfId="0" applyNumberFormat="1" applyFont="1" applyBorder="1" applyAlignment="1">
      <alignment horizontal="center"/>
    </xf>
    <xf numFmtId="4" fontId="4" fillId="5" borderId="9" xfId="4" applyNumberFormat="1" applyFont="1" applyFill="1" applyBorder="1" applyAlignment="1">
      <alignment horizontal="center"/>
    </xf>
    <xf numFmtId="4" fontId="4" fillId="5" borderId="11" xfId="4" applyNumberFormat="1" applyFont="1" applyFill="1" applyBorder="1" applyAlignment="1">
      <alignment horizontal="center"/>
    </xf>
    <xf numFmtId="3" fontId="4" fillId="0" borderId="9" xfId="0" applyNumberFormat="1" applyFont="1" applyBorder="1" applyAlignment="1">
      <alignment horizontal="center"/>
    </xf>
    <xf numFmtId="3" fontId="4" fillId="0" borderId="10" xfId="0" applyNumberFormat="1" applyFont="1" applyBorder="1" applyAlignment="1">
      <alignment horizontal="center"/>
    </xf>
    <xf numFmtId="3" fontId="4" fillId="0" borderId="11" xfId="0" applyNumberFormat="1" applyFont="1" applyBorder="1" applyAlignment="1">
      <alignment horizontal="center"/>
    </xf>
    <xf numFmtId="4" fontId="4" fillId="5" borderId="9" xfId="0" applyNumberFormat="1" applyFont="1" applyFill="1" applyBorder="1" applyAlignment="1">
      <alignment horizontal="center"/>
    </xf>
    <xf numFmtId="4" fontId="4" fillId="5" borderId="11" xfId="0" applyNumberFormat="1" applyFont="1" applyFill="1" applyBorder="1" applyAlignment="1">
      <alignment horizontal="center"/>
    </xf>
    <xf numFmtId="3" fontId="4" fillId="4" borderId="2" xfId="0" applyNumberFormat="1" applyFont="1" applyFill="1" applyBorder="1"/>
    <xf numFmtId="0" fontId="4" fillId="4" borderId="2" xfId="0" applyFont="1" applyFill="1" applyBorder="1"/>
    <xf numFmtId="4" fontId="4" fillId="4" borderId="0" xfId="0" applyNumberFormat="1" applyFont="1" applyFill="1" applyAlignment="1">
      <alignment horizontal="center" vertical="center"/>
    </xf>
    <xf numFmtId="3" fontId="4" fillId="5" borderId="36" xfId="3" applyNumberFormat="1" applyFont="1" applyFill="1" applyBorder="1" applyAlignment="1" applyProtection="1">
      <alignment horizontal="center" vertical="center"/>
      <protection locked="0"/>
    </xf>
    <xf numFmtId="3" fontId="4" fillId="5" borderId="15" xfId="0" applyNumberFormat="1" applyFont="1" applyFill="1" applyBorder="1" applyAlignment="1" applyProtection="1">
      <alignment horizontal="center"/>
      <protection locked="0"/>
    </xf>
    <xf numFmtId="3" fontId="4" fillId="5" borderId="15" xfId="0" applyNumberFormat="1" applyFont="1" applyFill="1" applyBorder="1" applyProtection="1">
      <protection locked="0"/>
    </xf>
    <xf numFmtId="3" fontId="4" fillId="5" borderId="37" xfId="0" applyNumberFormat="1" applyFont="1" applyFill="1" applyBorder="1" applyProtection="1">
      <protection locked="0"/>
    </xf>
    <xf numFmtId="3" fontId="4" fillId="5" borderId="16" xfId="0" applyNumberFormat="1" applyFont="1" applyFill="1" applyBorder="1" applyAlignment="1" applyProtection="1">
      <alignment horizontal="center"/>
      <protection locked="0"/>
    </xf>
    <xf numFmtId="3" fontId="4" fillId="5" borderId="0" xfId="0" applyNumberFormat="1" applyFont="1" applyFill="1" applyAlignment="1" applyProtection="1">
      <alignment horizontal="center"/>
      <protection locked="0"/>
    </xf>
    <xf numFmtId="3" fontId="4" fillId="5" borderId="0" xfId="0" applyNumberFormat="1" applyFont="1" applyFill="1" applyProtection="1">
      <protection locked="0"/>
    </xf>
    <xf numFmtId="3" fontId="4" fillId="5" borderId="13" xfId="0" applyNumberFormat="1" applyFont="1" applyFill="1" applyBorder="1" applyProtection="1">
      <protection locked="0"/>
    </xf>
    <xf numFmtId="3" fontId="4" fillId="5" borderId="34" xfId="0" applyNumberFormat="1" applyFont="1" applyFill="1" applyBorder="1" applyAlignment="1" applyProtection="1">
      <alignment horizontal="center"/>
      <protection locked="0"/>
    </xf>
    <xf numFmtId="3" fontId="4" fillId="5" borderId="12" xfId="0" applyNumberFormat="1" applyFont="1" applyFill="1" applyBorder="1" applyAlignment="1" applyProtection="1">
      <alignment horizontal="center"/>
      <protection locked="0"/>
    </xf>
    <xf numFmtId="3" fontId="4" fillId="5" borderId="12" xfId="0" applyNumberFormat="1" applyFont="1" applyFill="1" applyBorder="1" applyProtection="1">
      <protection locked="0"/>
    </xf>
    <xf numFmtId="3" fontId="4" fillId="5" borderId="35" xfId="0" applyNumberFormat="1" applyFont="1" applyFill="1" applyBorder="1" applyProtection="1">
      <protection locked="0"/>
    </xf>
    <xf numFmtId="3" fontId="4" fillId="4" borderId="7" xfId="0" applyNumberFormat="1" applyFont="1" applyFill="1" applyBorder="1"/>
    <xf numFmtId="3" fontId="4" fillId="4" borderId="8" xfId="0" applyNumberFormat="1" applyFont="1" applyFill="1" applyBorder="1"/>
    <xf numFmtId="3" fontId="4" fillId="4" borderId="16" xfId="0" applyNumberFormat="1" applyFont="1" applyFill="1" applyBorder="1" applyAlignment="1">
      <alignment horizontal="center"/>
    </xf>
    <xf numFmtId="3" fontId="4" fillId="4" borderId="5" xfId="0" applyNumberFormat="1" applyFont="1" applyFill="1" applyBorder="1" applyAlignment="1">
      <alignment horizontal="center"/>
    </xf>
    <xf numFmtId="4" fontId="4" fillId="5" borderId="10" xfId="0" applyNumberFormat="1" applyFont="1" applyFill="1" applyBorder="1" applyAlignment="1">
      <alignment horizontal="center"/>
    </xf>
    <xf numFmtId="4" fontId="4" fillId="5" borderId="19" xfId="0" applyNumberFormat="1" applyFont="1" applyFill="1" applyBorder="1" applyAlignment="1" applyProtection="1">
      <alignment horizontal="center"/>
      <protection locked="0"/>
    </xf>
    <xf numFmtId="4" fontId="4" fillId="5" borderId="20" xfId="0" applyNumberFormat="1" applyFont="1" applyFill="1" applyBorder="1" applyAlignment="1" applyProtection="1">
      <alignment horizontal="center"/>
      <protection locked="0"/>
    </xf>
    <xf numFmtId="4" fontId="4" fillId="5" borderId="21" xfId="0" applyNumberFormat="1" applyFont="1" applyFill="1" applyBorder="1" applyAlignment="1" applyProtection="1">
      <alignment horizontal="center"/>
      <protection locked="0"/>
    </xf>
    <xf numFmtId="4" fontId="4" fillId="4" borderId="7" xfId="0" applyNumberFormat="1" applyFont="1" applyFill="1" applyBorder="1"/>
    <xf numFmtId="4" fontId="4" fillId="0" borderId="7" xfId="0" applyNumberFormat="1" applyFont="1" applyBorder="1"/>
    <xf numFmtId="4" fontId="4" fillId="4" borderId="15" xfId="0" applyNumberFormat="1" applyFont="1" applyFill="1" applyBorder="1" applyAlignment="1">
      <alignment horizontal="center"/>
    </xf>
    <xf numFmtId="4" fontId="4" fillId="0" borderId="15" xfId="0" applyNumberFormat="1" applyFont="1" applyBorder="1" applyAlignment="1">
      <alignment horizontal="center"/>
    </xf>
    <xf numFmtId="4" fontId="4" fillId="0" borderId="46" xfId="0" applyNumberFormat="1" applyFont="1" applyBorder="1" applyAlignment="1" applyProtection="1">
      <alignment horizontal="center"/>
      <protection locked="0"/>
    </xf>
    <xf numFmtId="4" fontId="4" fillId="0" borderId="47" xfId="0" applyNumberFormat="1" applyFont="1" applyBorder="1" applyAlignment="1" applyProtection="1">
      <alignment horizontal="center"/>
      <protection locked="0"/>
    </xf>
    <xf numFmtId="4" fontId="4" fillId="0" borderId="48" xfId="0" applyNumberFormat="1" applyFont="1" applyBorder="1" applyAlignment="1" applyProtection="1">
      <alignment horizontal="center"/>
      <protection locked="0"/>
    </xf>
    <xf numFmtId="3" fontId="4" fillId="4" borderId="22" xfId="0" applyNumberFormat="1" applyFont="1" applyFill="1" applyBorder="1" applyAlignment="1">
      <alignment horizontal="center"/>
    </xf>
    <xf numFmtId="4" fontId="45" fillId="0" borderId="9" xfId="0" applyNumberFormat="1" applyFont="1" applyBorder="1" applyAlignment="1" applyProtection="1">
      <alignment horizontal="center"/>
      <protection locked="0"/>
    </xf>
    <xf numFmtId="4" fontId="45" fillId="0" borderId="10" xfId="0" applyNumberFormat="1" applyFont="1" applyBorder="1" applyAlignment="1" applyProtection="1">
      <alignment horizontal="center"/>
      <protection locked="0"/>
    </xf>
    <xf numFmtId="4" fontId="45" fillId="0" borderId="11" xfId="0" applyNumberFormat="1" applyFont="1" applyBorder="1" applyAlignment="1" applyProtection="1">
      <alignment horizontal="center"/>
      <protection locked="0"/>
    </xf>
    <xf numFmtId="0" fontId="4" fillId="0" borderId="0" xfId="0" applyFont="1"/>
    <xf numFmtId="4" fontId="29" fillId="8" borderId="14" xfId="0" applyNumberFormat="1" applyFont="1" applyFill="1" applyBorder="1" applyAlignment="1" applyProtection="1">
      <alignment horizontal="center"/>
      <protection locked="0"/>
    </xf>
    <xf numFmtId="4" fontId="4" fillId="4" borderId="10" xfId="0" applyNumberFormat="1" applyFont="1" applyFill="1" applyBorder="1" applyAlignment="1">
      <alignment horizontal="center"/>
    </xf>
    <xf numFmtId="4" fontId="4" fillId="0" borderId="9" xfId="0" applyNumberFormat="1" applyFont="1" applyBorder="1" applyAlignment="1" applyProtection="1">
      <alignment horizontal="center"/>
      <protection locked="0"/>
    </xf>
    <xf numFmtId="4" fontId="4" fillId="0" borderId="10" xfId="0" applyNumberFormat="1" applyFont="1" applyBorder="1" applyAlignment="1" applyProtection="1">
      <alignment horizontal="center"/>
      <protection locked="0"/>
    </xf>
    <xf numFmtId="4" fontId="4" fillId="0" borderId="11" xfId="0" applyNumberFormat="1" applyFont="1" applyBorder="1" applyAlignment="1" applyProtection="1">
      <alignment horizontal="center"/>
      <protection locked="0"/>
    </xf>
    <xf numFmtId="4" fontId="51" fillId="5" borderId="9" xfId="0" applyNumberFormat="1" applyFont="1" applyFill="1" applyBorder="1" applyAlignment="1" applyProtection="1">
      <alignment horizontal="center"/>
      <protection locked="0"/>
    </xf>
    <xf numFmtId="4" fontId="51" fillId="5" borderId="10" xfId="0" applyNumberFormat="1" applyFont="1" applyFill="1" applyBorder="1" applyAlignment="1" applyProtection="1">
      <alignment horizontal="center"/>
      <protection locked="0"/>
    </xf>
    <xf numFmtId="4" fontId="51" fillId="5" borderId="11" xfId="0" applyNumberFormat="1" applyFont="1" applyFill="1" applyBorder="1" applyAlignment="1" applyProtection="1">
      <alignment horizontal="center"/>
      <protection locked="0"/>
    </xf>
    <xf numFmtId="4" fontId="29" fillId="7" borderId="10" xfId="0" applyNumberFormat="1" applyFont="1" applyFill="1" applyBorder="1"/>
    <xf numFmtId="0" fontId="4" fillId="0" borderId="13" xfId="0" applyFont="1" applyBorder="1"/>
    <xf numFmtId="3" fontId="4" fillId="4" borderId="16" xfId="0" applyNumberFormat="1" applyFont="1" applyFill="1" applyBorder="1" applyAlignment="1">
      <alignment horizontal="left"/>
    </xf>
    <xf numFmtId="3" fontId="4" fillId="4" borderId="5" xfId="0" applyNumberFormat="1" applyFont="1" applyFill="1" applyBorder="1" applyAlignment="1">
      <alignment horizontal="left"/>
    </xf>
    <xf numFmtId="4" fontId="45" fillId="0" borderId="49" xfId="0" applyNumberFormat="1" applyFont="1" applyBorder="1" applyAlignment="1" applyProtection="1">
      <alignment horizontal="center"/>
      <protection locked="0"/>
    </xf>
    <xf numFmtId="4" fontId="45" fillId="0" borderId="50" xfId="0" applyNumberFormat="1" applyFont="1" applyBorder="1" applyAlignment="1" applyProtection="1">
      <alignment horizontal="center"/>
      <protection locked="0"/>
    </xf>
    <xf numFmtId="4" fontId="45" fillId="0" borderId="51" xfId="0" applyNumberFormat="1" applyFont="1" applyBorder="1" applyAlignment="1" applyProtection="1">
      <alignment horizontal="center"/>
      <protection locked="0"/>
    </xf>
    <xf numFmtId="4" fontId="45" fillId="5" borderId="49" xfId="0" applyNumberFormat="1" applyFont="1" applyFill="1" applyBorder="1" applyAlignment="1" applyProtection="1">
      <alignment horizontal="center"/>
      <protection locked="0"/>
    </xf>
    <xf numFmtId="4" fontId="45" fillId="5" borderId="50" xfId="0" applyNumberFormat="1" applyFont="1" applyFill="1" applyBorder="1" applyAlignment="1" applyProtection="1">
      <alignment horizontal="center"/>
      <protection locked="0"/>
    </xf>
    <xf numFmtId="4" fontId="45" fillId="5" borderId="51" xfId="0" applyNumberFormat="1" applyFont="1" applyFill="1" applyBorder="1" applyAlignment="1" applyProtection="1">
      <alignment horizontal="center"/>
      <protection locked="0"/>
    </xf>
    <xf numFmtId="4" fontId="4" fillId="4" borderId="29" xfId="0" applyNumberFormat="1" applyFont="1" applyFill="1" applyBorder="1"/>
    <xf numFmtId="3" fontId="24" fillId="5" borderId="20" xfId="0" applyNumberFormat="1" applyFont="1" applyFill="1" applyBorder="1" applyProtection="1">
      <protection locked="0"/>
    </xf>
    <xf numFmtId="3" fontId="24" fillId="5" borderId="21" xfId="0" applyNumberFormat="1" applyFont="1" applyFill="1" applyBorder="1" applyProtection="1">
      <protection locked="0"/>
    </xf>
    <xf numFmtId="3" fontId="4" fillId="4" borderId="17" xfId="0" applyNumberFormat="1" applyFont="1" applyFill="1" applyBorder="1"/>
    <xf numFmtId="0" fontId="4" fillId="4" borderId="7" xfId="0" applyFont="1" applyFill="1" applyBorder="1"/>
    <xf numFmtId="0" fontId="4" fillId="4" borderId="8" xfId="0" applyFont="1" applyFill="1" applyBorder="1"/>
    <xf numFmtId="4" fontId="4" fillId="4" borderId="24" xfId="0" applyNumberFormat="1" applyFont="1" applyFill="1" applyBorder="1" applyAlignment="1">
      <alignment horizontal="center"/>
    </xf>
    <xf numFmtId="4" fontId="4" fillId="0" borderId="25" xfId="0" applyNumberFormat="1" applyFont="1" applyBorder="1" applyAlignment="1" applyProtection="1">
      <alignment horizontal="center"/>
      <protection locked="0"/>
    </xf>
    <xf numFmtId="4" fontId="4" fillId="0" borderId="26" xfId="0" applyNumberFormat="1" applyFont="1" applyBorder="1" applyAlignment="1" applyProtection="1">
      <alignment horizontal="center"/>
      <protection locked="0"/>
    </xf>
    <xf numFmtId="4" fontId="4" fillId="0" borderId="27" xfId="0" applyNumberFormat="1" applyFont="1" applyBorder="1" applyAlignment="1" applyProtection="1">
      <alignment horizontal="center"/>
      <protection locked="0"/>
    </xf>
    <xf numFmtId="3" fontId="4" fillId="5" borderId="9" xfId="0" applyNumberFormat="1" applyFont="1" applyFill="1" applyBorder="1" applyAlignment="1">
      <alignment horizontal="center"/>
    </xf>
    <xf numFmtId="3" fontId="4" fillId="5" borderId="10" xfId="0" applyNumberFormat="1" applyFont="1" applyFill="1" applyBorder="1" applyAlignment="1">
      <alignment horizontal="center"/>
    </xf>
    <xf numFmtId="3" fontId="4" fillId="5" borderId="11" xfId="0" applyNumberFormat="1" applyFont="1" applyFill="1" applyBorder="1" applyAlignment="1">
      <alignment horizontal="center"/>
    </xf>
    <xf numFmtId="3" fontId="18" fillId="4" borderId="0" xfId="0" applyNumberFormat="1" applyFont="1" applyFill="1" applyAlignment="1">
      <alignment horizontal="center" vertical="center"/>
    </xf>
    <xf numFmtId="3" fontId="9" fillId="4" borderId="0" xfId="0" applyNumberFormat="1" applyFont="1" applyFill="1" applyAlignment="1">
      <alignment horizontal="left"/>
    </xf>
    <xf numFmtId="4" fontId="4" fillId="0" borderId="19" xfId="0" applyNumberFormat="1" applyFont="1" applyBorder="1" applyAlignment="1">
      <alignment horizontal="center"/>
    </xf>
    <xf numFmtId="4" fontId="4" fillId="0" borderId="20" xfId="0" applyNumberFormat="1" applyFont="1" applyBorder="1" applyAlignment="1">
      <alignment horizontal="center"/>
    </xf>
    <xf numFmtId="4" fontId="4" fillId="0" borderId="21" xfId="0" applyNumberFormat="1" applyFont="1" applyBorder="1" applyAlignment="1">
      <alignment horizontal="center"/>
    </xf>
    <xf numFmtId="0" fontId="4" fillId="4" borderId="13" xfId="0" applyFont="1" applyFill="1" applyBorder="1"/>
    <xf numFmtId="3" fontId="4" fillId="0" borderId="14" xfId="0" applyNumberFormat="1" applyFont="1" applyBorder="1" applyProtection="1">
      <protection locked="0"/>
    </xf>
    <xf numFmtId="3" fontId="4" fillId="4" borderId="12" xfId="0" applyNumberFormat="1" applyFont="1" applyFill="1" applyBorder="1" applyAlignment="1">
      <alignment horizontal="center" vertical="center"/>
    </xf>
    <xf numFmtId="4" fontId="29" fillId="7" borderId="0" xfId="0" applyNumberFormat="1" applyFont="1" applyFill="1" applyAlignment="1">
      <alignment horizontal="center"/>
    </xf>
    <xf numFmtId="4" fontId="0" fillId="8" borderId="14" xfId="0" applyNumberFormat="1" applyFill="1" applyBorder="1" applyAlignment="1">
      <alignment horizontal="center"/>
    </xf>
    <xf numFmtId="4" fontId="1" fillId="8" borderId="14" xfId="4" applyNumberFormat="1" applyFill="1" applyBorder="1" applyAlignment="1" applyProtection="1">
      <alignment horizontal="center" wrapText="1"/>
    </xf>
    <xf numFmtId="4" fontId="0" fillId="9" borderId="14" xfId="0" applyNumberFormat="1" applyFill="1" applyBorder="1" applyAlignment="1">
      <alignment horizontal="center"/>
    </xf>
    <xf numFmtId="4" fontId="1" fillId="8" borderId="14" xfId="4" applyNumberFormat="1" applyFill="1" applyBorder="1" applyAlignment="1" applyProtection="1">
      <alignment horizontal="center"/>
    </xf>
    <xf numFmtId="10" fontId="4" fillId="5" borderId="9" xfId="4" applyNumberFormat="1" applyFont="1" applyFill="1" applyBorder="1" applyAlignment="1">
      <alignment horizontal="center"/>
    </xf>
    <xf numFmtId="10" fontId="4" fillId="5" borderId="11" xfId="4" applyNumberFormat="1" applyFont="1" applyFill="1" applyBorder="1" applyAlignment="1">
      <alignment horizontal="center"/>
    </xf>
    <xf numFmtId="3" fontId="4" fillId="4" borderId="0" xfId="0" applyNumberFormat="1" applyFont="1" applyFill="1" applyAlignment="1">
      <alignment horizontal="center" vertical="center"/>
    </xf>
    <xf numFmtId="1" fontId="4" fillId="4" borderId="24" xfId="0" applyNumberFormat="1" applyFont="1" applyFill="1" applyBorder="1" applyAlignment="1">
      <alignment horizontal="center"/>
    </xf>
    <xf numFmtId="3" fontId="4" fillId="0" borderId="25" xfId="0" applyNumberFormat="1" applyFont="1" applyBorder="1" applyAlignment="1" applyProtection="1">
      <alignment horizontal="center"/>
      <protection locked="0"/>
    </xf>
    <xf numFmtId="3" fontId="4" fillId="0" borderId="26" xfId="0" applyNumberFormat="1" applyFont="1" applyBorder="1" applyAlignment="1" applyProtection="1">
      <alignment horizontal="center"/>
      <protection locked="0"/>
    </xf>
    <xf numFmtId="3" fontId="4" fillId="0" borderId="27" xfId="0" applyNumberFormat="1" applyFont="1" applyBorder="1" applyAlignment="1" applyProtection="1">
      <alignment horizontal="center"/>
      <protection locked="0"/>
    </xf>
    <xf numFmtId="3" fontId="4" fillId="4" borderId="29" xfId="0" applyNumberFormat="1" applyFont="1" applyFill="1" applyBorder="1"/>
    <xf numFmtId="0" fontId="4" fillId="4" borderId="0" xfId="0" applyFont="1" applyFill="1" applyAlignment="1">
      <alignment horizontal="center"/>
    </xf>
    <xf numFmtId="0" fontId="24" fillId="5" borderId="20" xfId="0" applyFont="1" applyFill="1" applyBorder="1" applyProtection="1">
      <protection locked="0"/>
    </xf>
    <xf numFmtId="0" fontId="24" fillId="5" borderId="21" xfId="0" applyFont="1" applyFill="1" applyBorder="1" applyProtection="1">
      <protection locked="0"/>
    </xf>
    <xf numFmtId="3" fontId="4" fillId="5" borderId="9" xfId="0" applyNumberFormat="1" applyFont="1" applyFill="1" applyBorder="1" applyAlignment="1" applyProtection="1">
      <alignment horizontal="center"/>
      <protection locked="0"/>
    </xf>
    <xf numFmtId="3" fontId="4" fillId="5" borderId="10" xfId="0" applyNumberFormat="1" applyFont="1" applyFill="1" applyBorder="1" applyAlignment="1" applyProtection="1">
      <alignment horizontal="center"/>
      <protection locked="0"/>
    </xf>
    <xf numFmtId="3" fontId="4" fillId="5" borderId="11" xfId="0" applyNumberFormat="1" applyFont="1" applyFill="1" applyBorder="1" applyAlignment="1" applyProtection="1">
      <alignment horizontal="center"/>
      <protection locked="0"/>
    </xf>
    <xf numFmtId="3" fontId="4" fillId="0" borderId="19" xfId="0" applyNumberFormat="1" applyFont="1" applyBorder="1" applyAlignment="1" applyProtection="1">
      <alignment horizontal="center"/>
      <protection locked="0"/>
    </xf>
    <xf numFmtId="3" fontId="4" fillId="0" borderId="20" xfId="0" applyNumberFormat="1" applyFont="1" applyBorder="1" applyAlignment="1" applyProtection="1">
      <alignment horizontal="center"/>
      <protection locked="0"/>
    </xf>
    <xf numFmtId="3" fontId="4" fillId="0" borderId="21" xfId="0" applyNumberFormat="1" applyFont="1" applyBorder="1" applyAlignment="1" applyProtection="1">
      <alignment horizontal="center"/>
      <protection locked="0"/>
    </xf>
    <xf numFmtId="3" fontId="4" fillId="4" borderId="23" xfId="0" applyNumberFormat="1" applyFont="1" applyFill="1" applyBorder="1" applyAlignment="1">
      <alignment horizontal="center"/>
    </xf>
    <xf numFmtId="3" fontId="4" fillId="0" borderId="10" xfId="0" applyNumberFormat="1" applyFont="1" applyBorder="1" applyAlignment="1" applyProtection="1">
      <alignment horizontal="center"/>
      <protection locked="0"/>
    </xf>
    <xf numFmtId="3" fontId="29" fillId="8" borderId="14" xfId="0" applyNumberFormat="1" applyFont="1" applyFill="1" applyBorder="1" applyAlignment="1" applyProtection="1">
      <alignment horizontal="center"/>
      <protection locked="0"/>
    </xf>
    <xf numFmtId="3" fontId="29" fillId="7" borderId="10" xfId="0" applyNumberFormat="1" applyFont="1" applyFill="1" applyBorder="1"/>
    <xf numFmtId="3" fontId="4" fillId="4" borderId="10" xfId="0" applyNumberFormat="1" applyFont="1" applyFill="1" applyBorder="1" applyAlignment="1">
      <alignment horizontal="center"/>
    </xf>
    <xf numFmtId="3" fontId="36" fillId="8" borderId="14" xfId="0" applyNumberFormat="1" applyFont="1" applyFill="1" applyBorder="1" applyAlignment="1" applyProtection="1">
      <alignment horizontal="center"/>
      <protection locked="0"/>
    </xf>
    <xf numFmtId="1" fontId="4" fillId="0" borderId="19" xfId="0" applyNumberFormat="1" applyFont="1" applyBorder="1" applyAlignment="1">
      <alignment horizontal="center"/>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4" borderId="18" xfId="0" applyNumberFormat="1" applyFont="1" applyFill="1" applyBorder="1" applyAlignment="1">
      <alignment horizontal="center"/>
    </xf>
    <xf numFmtId="0" fontId="4" fillId="4" borderId="23" xfId="0" applyFont="1" applyFill="1" applyBorder="1" applyAlignment="1">
      <alignment horizontal="center"/>
    </xf>
    <xf numFmtId="0" fontId="4" fillId="0" borderId="23" xfId="0" applyFont="1" applyBorder="1" applyAlignment="1">
      <alignment horizontal="center"/>
    </xf>
    <xf numFmtId="3" fontId="4" fillId="0" borderId="46" xfId="0" applyNumberFormat="1" applyFont="1" applyBorder="1" applyAlignment="1" applyProtection="1">
      <alignment horizontal="center"/>
      <protection locked="0"/>
    </xf>
    <xf numFmtId="3" fontId="4" fillId="0" borderId="47" xfId="0" applyNumberFormat="1" applyFont="1" applyBorder="1" applyAlignment="1" applyProtection="1">
      <alignment horizontal="center"/>
      <protection locked="0"/>
    </xf>
    <xf numFmtId="3" fontId="4" fillId="0" borderId="48" xfId="0" applyNumberFormat="1" applyFont="1" applyBorder="1" applyAlignment="1" applyProtection="1">
      <alignment horizontal="center"/>
      <protection locked="0"/>
    </xf>
    <xf numFmtId="3" fontId="4" fillId="4" borderId="15" xfId="0" applyNumberFormat="1" applyFont="1" applyFill="1" applyBorder="1" applyAlignment="1">
      <alignment horizontal="center"/>
    </xf>
    <xf numFmtId="0" fontId="4" fillId="0" borderId="15" xfId="0" applyFont="1" applyBorder="1" applyAlignment="1">
      <alignment horizontal="center"/>
    </xf>
    <xf numFmtId="3" fontId="4" fillId="5" borderId="19" xfId="0" applyNumberFormat="1" applyFont="1" applyFill="1" applyBorder="1" applyAlignment="1" applyProtection="1">
      <alignment horizontal="center"/>
      <protection locked="0"/>
    </xf>
    <xf numFmtId="3" fontId="4" fillId="5" borderId="20" xfId="0" applyNumberFormat="1" applyFont="1" applyFill="1" applyBorder="1" applyAlignment="1" applyProtection="1">
      <alignment horizontal="center"/>
      <protection locked="0"/>
    </xf>
    <xf numFmtId="3" fontId="4" fillId="5" borderId="21" xfId="0" applyNumberFormat="1" applyFont="1" applyFill="1" applyBorder="1" applyAlignment="1" applyProtection="1">
      <alignment horizontal="center"/>
      <protection locked="0"/>
    </xf>
    <xf numFmtId="3" fontId="4" fillId="0" borderId="31" xfId="0" applyNumberFormat="1" applyFont="1" applyBorder="1" applyAlignment="1" applyProtection="1">
      <alignment horizontal="center"/>
      <protection locked="0"/>
    </xf>
    <xf numFmtId="3" fontId="4" fillId="0" borderId="32" xfId="0" applyNumberFormat="1" applyFont="1" applyBorder="1" applyAlignment="1" applyProtection="1">
      <alignment horizontal="center"/>
      <protection locked="0"/>
    </xf>
    <xf numFmtId="3" fontId="4" fillId="0" borderId="33" xfId="0" applyNumberFormat="1" applyFont="1" applyBorder="1" applyAlignment="1" applyProtection="1">
      <alignment horizontal="center"/>
      <protection locked="0"/>
    </xf>
    <xf numFmtId="0" fontId="4" fillId="0" borderId="7" xfId="0" applyFont="1" applyBorder="1"/>
    <xf numFmtId="1" fontId="4" fillId="4" borderId="0" xfId="0" applyNumberFormat="1" applyFont="1" applyFill="1" applyAlignment="1">
      <alignment horizontal="center"/>
    </xf>
    <xf numFmtId="3" fontId="4" fillId="5" borderId="14" xfId="0" applyNumberFormat="1" applyFont="1" applyFill="1" applyBorder="1" applyAlignment="1" applyProtection="1">
      <alignment horizontal="center"/>
      <protection locked="0"/>
    </xf>
    <xf numFmtId="3" fontId="4" fillId="5" borderId="9" xfId="1" applyNumberFormat="1" applyFont="1" applyFill="1" applyBorder="1" applyAlignment="1" applyProtection="1">
      <alignment horizontal="center"/>
    </xf>
    <xf numFmtId="3" fontId="4" fillId="5" borderId="10" xfId="1" applyNumberFormat="1" applyFont="1" applyFill="1" applyBorder="1" applyAlignment="1" applyProtection="1">
      <alignment horizontal="center"/>
    </xf>
    <xf numFmtId="3" fontId="4" fillId="5" borderId="11" xfId="1" applyNumberFormat="1" applyFont="1" applyFill="1" applyBorder="1" applyAlignment="1" applyProtection="1">
      <alignment horizontal="center"/>
    </xf>
    <xf numFmtId="1" fontId="29" fillId="7" borderId="0" xfId="0" applyNumberFormat="1" applyFont="1" applyFill="1" applyAlignment="1">
      <alignment horizontal="center"/>
    </xf>
    <xf numFmtId="2" fontId="0" fillId="8" borderId="14" xfId="0" applyNumberFormat="1" applyFill="1" applyBorder="1" applyAlignment="1">
      <alignment horizontal="center"/>
    </xf>
    <xf numFmtId="165" fontId="1" fillId="8" borderId="14" xfId="4" applyNumberFormat="1" applyFill="1" applyBorder="1" applyAlignment="1" applyProtection="1">
      <alignment horizontal="center" wrapText="1"/>
    </xf>
    <xf numFmtId="0" fontId="0" fillId="9" borderId="14" xfId="0" applyFill="1" applyBorder="1" applyAlignment="1">
      <alignment horizontal="center"/>
    </xf>
    <xf numFmtId="165" fontId="1" fillId="8" borderId="14" xfId="4" applyNumberFormat="1" applyFill="1" applyBorder="1" applyAlignment="1" applyProtection="1">
      <alignment horizontal="center"/>
    </xf>
    <xf numFmtId="3" fontId="4" fillId="0" borderId="14" xfId="0" applyNumberFormat="1" applyFont="1" applyBorder="1"/>
    <xf numFmtId="0" fontId="4" fillId="0" borderId="14" xfId="0" applyFont="1" applyBorder="1"/>
    <xf numFmtId="3" fontId="4" fillId="0" borderId="11" xfId="0" applyNumberFormat="1" applyFont="1" applyBorder="1" applyProtection="1">
      <protection locked="0"/>
    </xf>
    <xf numFmtId="3" fontId="39" fillId="4" borderId="0" xfId="0" applyNumberFormat="1" applyFont="1" applyFill="1" applyAlignment="1">
      <alignment horizontal="center" vertical="center"/>
    </xf>
    <xf numFmtId="3" fontId="38" fillId="4" borderId="0" xfId="0" applyNumberFormat="1" applyFont="1" applyFill="1" applyAlignment="1">
      <alignment horizontal="center" vertical="center"/>
    </xf>
    <xf numFmtId="0" fontId="47" fillId="0" borderId="0" xfId="0" applyFont="1"/>
    <xf numFmtId="3" fontId="48" fillId="4" borderId="0" xfId="0" applyNumberFormat="1" applyFont="1" applyFill="1" applyAlignment="1">
      <alignment horizontal="left" indent="2"/>
    </xf>
    <xf numFmtId="0" fontId="47" fillId="0" borderId="13" xfId="0" applyFont="1" applyBorder="1"/>
    <xf numFmtId="3" fontId="45" fillId="4" borderId="0" xfId="0" applyNumberFormat="1" applyFont="1" applyFill="1" applyAlignment="1">
      <alignment horizontal="left" vertical="center"/>
    </xf>
    <xf numFmtId="0" fontId="47" fillId="4" borderId="0" xfId="0" applyFont="1" applyFill="1" applyAlignment="1">
      <alignment horizontal="left" vertical="center"/>
    </xf>
  </cellXfs>
  <cellStyles count="6">
    <cellStyle name="Comma" xfId="1" builtinId="3"/>
    <cellStyle name="Hyperlink" xfId="2" builtinId="8"/>
    <cellStyle name="Normal" xfId="0" builtinId="0"/>
    <cellStyle name="Normal 2" xfId="3" xr:uid="{1344FCC8-CB1A-4706-9045-8684212250A0}"/>
    <cellStyle name="Normal 3" xfId="5" xr:uid="{5C48C666-4B4B-484C-8CB7-C18AE88FB963}"/>
    <cellStyle name="Percent" xfId="4" builtinId="5"/>
  </cellStyles>
  <dxfs count="0"/>
  <tableStyles count="0" defaultTableStyle="TableStyleMedium2" defaultPivotStyle="PivotStyleLight16"/>
  <colors>
    <mruColors>
      <color rgb="FFC7BAE8"/>
      <color rgb="FF4F6FF7"/>
      <color rgb="FFFFA7CB"/>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115888</xdr:rowOff>
    </xdr:from>
    <xdr:to>
      <xdr:col>4</xdr:col>
      <xdr:colOff>55336</xdr:colOff>
      <xdr:row>11</xdr:row>
      <xdr:rowOff>144893</xdr:rowOff>
    </xdr:to>
    <xdr:pic>
      <xdr:nvPicPr>
        <xdr:cNvPr id="2" name="Picture 1">
          <a:extLst>
            <a:ext uri="{FF2B5EF4-FFF2-40B4-BE49-F238E27FC236}">
              <a16:creationId xmlns:a16="http://schemas.microsoft.com/office/drawing/2014/main" id="{5B8539BF-9FBD-4889-AF4E-D189B335BA01}"/>
            </a:ext>
          </a:extLst>
        </xdr:cNvPr>
        <xdr:cNvPicPr>
          <a:picLocks noChangeAspect="1"/>
        </xdr:cNvPicPr>
      </xdr:nvPicPr>
      <xdr:blipFill>
        <a:blip xmlns:r="http://schemas.openxmlformats.org/officeDocument/2006/relationships" r:embed="rId1"/>
        <a:srcRect/>
        <a:stretch/>
      </xdr:blipFill>
      <xdr:spPr>
        <a:xfrm>
          <a:off x="139700" y="115888"/>
          <a:ext cx="2975542" cy="2008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32545</xdr:colOff>
      <xdr:row>1</xdr:row>
      <xdr:rowOff>26987</xdr:rowOff>
    </xdr:from>
    <xdr:to>
      <xdr:col>4</xdr:col>
      <xdr:colOff>114868</xdr:colOff>
      <xdr:row>11</xdr:row>
      <xdr:rowOff>175055</xdr:rowOff>
    </xdr:to>
    <xdr:pic>
      <xdr:nvPicPr>
        <xdr:cNvPr id="3" name="Picture 2">
          <a:extLst>
            <a:ext uri="{FF2B5EF4-FFF2-40B4-BE49-F238E27FC236}">
              <a16:creationId xmlns:a16="http://schemas.microsoft.com/office/drawing/2014/main" id="{6F60D249-83F0-4BDB-A3D0-F577C24A1AF3}"/>
            </a:ext>
          </a:extLst>
        </xdr:cNvPr>
        <xdr:cNvPicPr>
          <a:picLocks noChangeAspect="1"/>
        </xdr:cNvPicPr>
      </xdr:nvPicPr>
      <xdr:blipFill>
        <a:blip xmlns:r="http://schemas.openxmlformats.org/officeDocument/2006/relationships" r:embed="rId1"/>
        <a:srcRect/>
        <a:stretch/>
      </xdr:blipFill>
      <xdr:spPr>
        <a:xfrm>
          <a:off x="175420" y="146050"/>
          <a:ext cx="2975542" cy="2005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79148</xdr:colOff>
      <xdr:row>11</xdr:row>
      <xdr:rowOff>151243</xdr:rowOff>
    </xdr:to>
    <xdr:pic>
      <xdr:nvPicPr>
        <xdr:cNvPr id="2" name="Picture 1">
          <a:extLst>
            <a:ext uri="{FF2B5EF4-FFF2-40B4-BE49-F238E27FC236}">
              <a16:creationId xmlns:a16="http://schemas.microsoft.com/office/drawing/2014/main" id="{95664A4F-28B1-40FD-B1F5-752BC1D7C05F}"/>
            </a:ext>
          </a:extLst>
        </xdr:cNvPr>
        <xdr:cNvPicPr>
          <a:picLocks noChangeAspect="1"/>
        </xdr:cNvPicPr>
      </xdr:nvPicPr>
      <xdr:blipFill>
        <a:blip xmlns:r="http://schemas.openxmlformats.org/officeDocument/2006/relationships" r:embed="rId1"/>
        <a:srcRect/>
        <a:stretch/>
      </xdr:blipFill>
      <xdr:spPr>
        <a:xfrm>
          <a:off x="142875" y="119063"/>
          <a:ext cx="2972367" cy="2008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733992</xdr:colOff>
      <xdr:row>11</xdr:row>
      <xdr:rowOff>115525</xdr:rowOff>
    </xdr:to>
    <xdr:pic>
      <xdr:nvPicPr>
        <xdr:cNvPr id="2" name="Picture 1">
          <a:extLst>
            <a:ext uri="{FF2B5EF4-FFF2-40B4-BE49-F238E27FC236}">
              <a16:creationId xmlns:a16="http://schemas.microsoft.com/office/drawing/2014/main" id="{97BA7CAA-BAB8-494F-87A1-AF06D4DD52D9}"/>
            </a:ext>
          </a:extLst>
        </xdr:cNvPr>
        <xdr:cNvPicPr>
          <a:picLocks noChangeAspect="1"/>
        </xdr:cNvPicPr>
      </xdr:nvPicPr>
      <xdr:blipFill>
        <a:blip xmlns:r="http://schemas.openxmlformats.org/officeDocument/2006/relationships" r:embed="rId1"/>
        <a:srcRect/>
        <a:stretch/>
      </xdr:blipFill>
      <xdr:spPr>
        <a:xfrm>
          <a:off x="142875" y="119063"/>
          <a:ext cx="2972367" cy="2008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99786</xdr:colOff>
      <xdr:row>1</xdr:row>
      <xdr:rowOff>36286</xdr:rowOff>
    </xdr:from>
    <xdr:to>
      <xdr:col>3</xdr:col>
      <xdr:colOff>792503</xdr:colOff>
      <xdr:row>12</xdr:row>
      <xdr:rowOff>12111</xdr:rowOff>
    </xdr:to>
    <xdr:pic>
      <xdr:nvPicPr>
        <xdr:cNvPr id="2" name="Picture 1">
          <a:extLst>
            <a:ext uri="{FF2B5EF4-FFF2-40B4-BE49-F238E27FC236}">
              <a16:creationId xmlns:a16="http://schemas.microsoft.com/office/drawing/2014/main" id="{CB45FE7C-C866-4EA1-A8DE-D7E4FDDE87CF}"/>
            </a:ext>
          </a:extLst>
        </xdr:cNvPr>
        <xdr:cNvPicPr>
          <a:picLocks noChangeAspect="1"/>
        </xdr:cNvPicPr>
      </xdr:nvPicPr>
      <xdr:blipFill>
        <a:blip xmlns:r="http://schemas.openxmlformats.org/officeDocument/2006/relationships" r:embed="rId1"/>
        <a:srcRect/>
        <a:stretch/>
      </xdr:blipFill>
      <xdr:spPr>
        <a:xfrm>
          <a:off x="99786" y="163286"/>
          <a:ext cx="2872581" cy="20531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7568-A986-4925-80D1-3DC4B467C57E}">
  <dimension ref="B1:AB383"/>
  <sheetViews>
    <sheetView tabSelected="1" topLeftCell="A4" zoomScale="90" zoomScaleNormal="90" workbookViewId="0">
      <selection activeCell="I30" sqref="I30"/>
    </sheetView>
  </sheetViews>
  <sheetFormatPr defaultColWidth="8.81640625" defaultRowHeight="14" x14ac:dyDescent="0.3"/>
  <cols>
    <col min="1" max="1" width="2" style="13" customWidth="1"/>
    <col min="2" max="2" width="14.1796875" style="45" customWidth="1"/>
    <col min="3" max="10" width="13.81640625" style="45" customWidth="1"/>
    <col min="11" max="14" width="13.81640625" style="181" customWidth="1"/>
    <col min="15" max="15" width="16" style="181" customWidth="1"/>
    <col min="16" max="17" width="13.81640625" style="181" customWidth="1"/>
    <col min="18" max="19" width="13.81640625" style="45" customWidth="1"/>
    <col min="20" max="20" width="8.81640625" style="13"/>
    <col min="21" max="21" width="23.7265625" style="109" customWidth="1"/>
    <col min="22" max="22" width="34.54296875" style="109" customWidth="1"/>
    <col min="23" max="23" width="23.7265625" style="109" customWidth="1"/>
    <col min="24" max="24" width="14" style="4" customWidth="1"/>
    <col min="25" max="28" width="8.81640625" style="4"/>
    <col min="29" max="16384" width="8.81640625" style="13"/>
  </cols>
  <sheetData>
    <row r="1" spans="2:28" s="1" customFormat="1" ht="9.75" customHeight="1" thickBot="1" x14ac:dyDescent="0.35">
      <c r="B1" s="47"/>
      <c r="C1" s="47"/>
      <c r="D1" s="47"/>
      <c r="E1" s="47"/>
      <c r="F1" s="47"/>
      <c r="G1" s="47"/>
      <c r="H1" s="47"/>
      <c r="I1" s="47"/>
      <c r="J1" s="47"/>
      <c r="K1" s="174"/>
      <c r="L1" s="174"/>
      <c r="M1" s="174"/>
      <c r="N1" s="174"/>
      <c r="O1" s="174"/>
      <c r="P1" s="174"/>
      <c r="Q1" s="174"/>
      <c r="R1" s="47"/>
      <c r="S1" s="47"/>
      <c r="U1" s="108"/>
      <c r="V1" s="108"/>
      <c r="W1" s="108"/>
      <c r="X1" s="2"/>
      <c r="Y1" s="2"/>
      <c r="Z1" s="2"/>
      <c r="AA1" s="2"/>
      <c r="AB1" s="2"/>
    </row>
    <row r="2" spans="2:28" s="3" customFormat="1" ht="14.25" customHeight="1" thickTop="1" x14ac:dyDescent="0.3">
      <c r="B2" s="48"/>
      <c r="C2" s="49"/>
      <c r="D2" s="49"/>
      <c r="E2" s="49"/>
      <c r="F2" s="49"/>
      <c r="G2" s="49"/>
      <c r="H2" s="49"/>
      <c r="I2" s="49"/>
      <c r="J2" s="49"/>
      <c r="K2" s="175"/>
      <c r="L2" s="175"/>
      <c r="M2" s="175"/>
      <c r="N2" s="175"/>
      <c r="O2" s="175"/>
      <c r="P2" s="175"/>
      <c r="Q2" s="175"/>
      <c r="R2" s="49"/>
      <c r="S2" s="50"/>
      <c r="U2" s="109"/>
      <c r="V2" s="109"/>
      <c r="W2" s="109"/>
      <c r="X2" s="4"/>
      <c r="Y2" s="4"/>
      <c r="Z2" s="4"/>
      <c r="AA2" s="4"/>
      <c r="AB2" s="4"/>
    </row>
    <row r="3" spans="2:28" s="3" customFormat="1" ht="13.5" customHeight="1" x14ac:dyDescent="0.3">
      <c r="B3" s="51"/>
      <c r="C3" s="8"/>
      <c r="D3" s="8"/>
      <c r="E3" s="8"/>
      <c r="F3" s="8"/>
      <c r="G3" s="8"/>
      <c r="H3" s="8"/>
      <c r="I3" s="8"/>
      <c r="J3" s="8"/>
      <c r="K3" s="176"/>
      <c r="L3" s="176"/>
      <c r="M3" s="176"/>
      <c r="N3" s="176"/>
      <c r="O3" s="176"/>
      <c r="P3" s="176"/>
      <c r="Q3" s="176"/>
      <c r="R3" s="8"/>
      <c r="S3" s="52"/>
      <c r="U3" s="110"/>
      <c r="V3" s="110"/>
      <c r="W3" s="110"/>
      <c r="X3" s="110"/>
      <c r="Y3" s="4"/>
      <c r="Z3" s="4"/>
      <c r="AA3" s="4"/>
      <c r="AB3" s="4"/>
    </row>
    <row r="4" spans="2:28" s="3" customFormat="1" ht="14.25" customHeight="1" x14ac:dyDescent="0.3">
      <c r="B4" s="51"/>
      <c r="C4" s="8"/>
      <c r="D4" s="8"/>
      <c r="E4" s="8"/>
      <c r="F4" s="8"/>
      <c r="G4" s="8"/>
      <c r="H4" s="8"/>
      <c r="I4" s="8"/>
      <c r="J4" s="8"/>
      <c r="K4" s="176"/>
      <c r="L4" s="176"/>
      <c r="M4" s="176"/>
      <c r="N4" s="176"/>
      <c r="O4" s="176"/>
      <c r="P4" s="176"/>
      <c r="Q4" s="176"/>
      <c r="R4" s="8"/>
      <c r="S4" s="52"/>
      <c r="U4" s="110"/>
      <c r="V4" s="110"/>
      <c r="W4" s="110"/>
      <c r="X4" s="110"/>
      <c r="Y4" s="4"/>
      <c r="Z4" s="4"/>
      <c r="AA4" s="4"/>
      <c r="AB4" s="4"/>
    </row>
    <row r="5" spans="2:28" s="3" customFormat="1" ht="13.5" customHeight="1" x14ac:dyDescent="0.3">
      <c r="B5" s="51"/>
      <c r="C5" s="8"/>
      <c r="D5" s="8"/>
      <c r="E5" s="333" t="s">
        <v>1562</v>
      </c>
      <c r="F5" s="333"/>
      <c r="G5" s="333"/>
      <c r="H5" s="333"/>
      <c r="I5" s="333"/>
      <c r="J5" s="333"/>
      <c r="K5" s="333"/>
      <c r="L5" s="333"/>
      <c r="M5" s="333"/>
      <c r="N5" s="333"/>
      <c r="O5" s="333"/>
      <c r="P5" s="333"/>
      <c r="Q5" s="176"/>
      <c r="R5" s="8"/>
      <c r="S5" s="52"/>
      <c r="U5" s="109"/>
      <c r="V5" s="109"/>
      <c r="W5" s="109"/>
      <c r="X5" s="4"/>
      <c r="Y5" s="4"/>
      <c r="Z5" s="4"/>
      <c r="AA5" s="4"/>
      <c r="AB5" s="4"/>
    </row>
    <row r="6" spans="2:28" s="3" customFormat="1" ht="21.75" customHeight="1" x14ac:dyDescent="0.3">
      <c r="B6" s="54"/>
      <c r="C6" s="5"/>
      <c r="D6" s="5"/>
      <c r="E6" s="333"/>
      <c r="F6" s="333"/>
      <c r="G6" s="333"/>
      <c r="H6" s="333"/>
      <c r="I6" s="333"/>
      <c r="J6" s="333"/>
      <c r="K6" s="333"/>
      <c r="L6" s="333"/>
      <c r="M6" s="333"/>
      <c r="N6" s="333"/>
      <c r="O6" s="333"/>
      <c r="P6" s="333"/>
      <c r="Q6" s="176"/>
      <c r="R6" s="5"/>
      <c r="S6" s="55"/>
      <c r="U6" s="109"/>
      <c r="V6" s="109"/>
      <c r="W6" s="109"/>
      <c r="X6" s="4"/>
      <c r="Y6" s="4"/>
      <c r="Z6" s="4"/>
      <c r="AA6" s="4"/>
      <c r="AB6" s="4"/>
    </row>
    <row r="7" spans="2:28" s="3" customFormat="1" x14ac:dyDescent="0.3">
      <c r="B7" s="54"/>
      <c r="C7" s="5"/>
      <c r="D7" s="5"/>
      <c r="E7" s="5"/>
      <c r="F7" s="5"/>
      <c r="G7" s="5"/>
      <c r="H7" s="5"/>
      <c r="I7" s="5"/>
      <c r="J7" s="5"/>
      <c r="K7" s="177"/>
      <c r="L7" s="177"/>
      <c r="M7" s="177"/>
      <c r="N7" s="177"/>
      <c r="O7" s="178"/>
      <c r="P7" s="177"/>
      <c r="Q7" s="177"/>
      <c r="R7" s="5"/>
      <c r="S7" s="55"/>
      <c r="U7" s="109"/>
      <c r="V7" s="109"/>
      <c r="W7" s="109"/>
      <c r="X7" s="4"/>
      <c r="Y7" s="4"/>
      <c r="Z7" s="4"/>
      <c r="AA7" s="4"/>
      <c r="AB7" s="4"/>
    </row>
    <row r="8" spans="2:28" s="3" customFormat="1" x14ac:dyDescent="0.3">
      <c r="B8" s="54"/>
      <c r="C8" s="5"/>
      <c r="D8" s="5"/>
      <c r="E8" s="5" t="s">
        <v>1571</v>
      </c>
      <c r="F8" s="5"/>
      <c r="G8" s="5"/>
      <c r="H8" s="5"/>
      <c r="I8" s="5"/>
      <c r="J8" s="5"/>
      <c r="K8" s="177"/>
      <c r="L8" s="177"/>
      <c r="M8" s="177"/>
      <c r="N8" s="177"/>
      <c r="O8" s="178"/>
      <c r="P8" s="177"/>
      <c r="Q8" s="177"/>
      <c r="R8" s="5"/>
      <c r="S8" s="55"/>
      <c r="U8" s="109"/>
      <c r="V8" s="109"/>
      <c r="W8" s="109"/>
      <c r="X8" s="4"/>
      <c r="Y8" s="4"/>
      <c r="Z8" s="4"/>
      <c r="AA8" s="4"/>
      <c r="AB8" s="4"/>
    </row>
    <row r="9" spans="2:28" s="3" customFormat="1" x14ac:dyDescent="0.3">
      <c r="B9" s="54"/>
      <c r="C9" s="88"/>
      <c r="D9" s="88"/>
      <c r="E9" s="88"/>
      <c r="F9" s="5"/>
      <c r="G9" s="7"/>
      <c r="H9" s="5"/>
      <c r="I9" s="5"/>
      <c r="J9" s="5"/>
      <c r="K9" s="177"/>
      <c r="L9" s="177"/>
      <c r="M9" s="177"/>
      <c r="N9" s="177"/>
      <c r="O9" s="177"/>
      <c r="P9" s="177"/>
      <c r="Q9" s="177"/>
      <c r="R9" s="5"/>
      <c r="S9" s="55"/>
      <c r="U9" s="109"/>
      <c r="V9" s="109"/>
      <c r="W9" s="109"/>
      <c r="X9" s="4"/>
      <c r="Y9" s="4"/>
      <c r="Z9" s="4"/>
      <c r="AA9" s="4"/>
      <c r="AB9" s="4"/>
    </row>
    <row r="10" spans="2:28" s="3" customFormat="1" x14ac:dyDescent="0.3">
      <c r="B10" s="54"/>
      <c r="C10" s="5"/>
      <c r="D10" s="5"/>
      <c r="E10" s="88" t="s">
        <v>0</v>
      </c>
      <c r="F10" s="5"/>
      <c r="G10" s="7"/>
      <c r="H10" s="5"/>
      <c r="I10" s="5"/>
      <c r="J10" s="5"/>
      <c r="K10" s="177"/>
      <c r="L10" s="177"/>
      <c r="M10" s="177"/>
      <c r="N10" s="177"/>
      <c r="O10" s="177"/>
      <c r="P10" s="177"/>
      <c r="Q10" s="177"/>
      <c r="R10" s="5"/>
      <c r="S10" s="55"/>
      <c r="U10" s="109"/>
      <c r="V10" s="109"/>
      <c r="W10" s="109"/>
      <c r="X10" s="4"/>
      <c r="Y10" s="4"/>
      <c r="Z10" s="4"/>
      <c r="AA10" s="4"/>
      <c r="AB10" s="4"/>
    </row>
    <row r="11" spans="2:28" s="3" customFormat="1" x14ac:dyDescent="0.3">
      <c r="B11" s="54"/>
      <c r="C11" s="85"/>
      <c r="D11" s="85"/>
      <c r="E11" s="5" t="s">
        <v>1</v>
      </c>
      <c r="F11" s="5"/>
      <c r="G11" s="6"/>
      <c r="H11" s="7"/>
      <c r="I11" s="5"/>
      <c r="J11" s="5"/>
      <c r="K11" s="177"/>
      <c r="L11" s="177"/>
      <c r="M11" s="177"/>
      <c r="N11" s="177"/>
      <c r="O11" s="177"/>
      <c r="P11" s="177"/>
      <c r="Q11" s="177"/>
      <c r="R11" s="5"/>
      <c r="S11" s="55"/>
      <c r="U11" s="109"/>
      <c r="V11" s="109"/>
      <c r="W11" s="109"/>
      <c r="X11" s="4"/>
      <c r="Y11" s="4"/>
      <c r="Z11" s="4"/>
      <c r="AA11" s="4"/>
      <c r="AB11" s="4"/>
    </row>
    <row r="12" spans="2:28" s="3" customFormat="1" x14ac:dyDescent="0.3">
      <c r="B12" s="54"/>
      <c r="C12" s="85"/>
      <c r="D12" s="85"/>
      <c r="E12" s="85" t="s">
        <v>2</v>
      </c>
      <c r="F12" s="6" t="s">
        <v>3</v>
      </c>
      <c r="G12" s="6"/>
      <c r="H12" s="7"/>
      <c r="I12" s="5"/>
      <c r="J12" s="5"/>
      <c r="K12" s="177"/>
      <c r="L12" s="177"/>
      <c r="M12" s="177"/>
      <c r="N12" s="177"/>
      <c r="O12" s="177"/>
      <c r="P12" s="177"/>
      <c r="Q12" s="177"/>
      <c r="R12" s="5"/>
      <c r="S12" s="55"/>
      <c r="U12" s="109"/>
      <c r="V12" s="109"/>
      <c r="W12" s="109"/>
      <c r="X12" s="4"/>
      <c r="Y12" s="4"/>
      <c r="Z12" s="4"/>
      <c r="AA12" s="4"/>
      <c r="AB12" s="4"/>
    </row>
    <row r="13" spans="2:28" s="3" customFormat="1" x14ac:dyDescent="0.3">
      <c r="B13" s="54"/>
      <c r="C13" s="85"/>
      <c r="D13" s="85"/>
      <c r="E13" s="85" t="s">
        <v>2</v>
      </c>
      <c r="F13" s="6" t="s">
        <v>4</v>
      </c>
      <c r="G13" s="6"/>
      <c r="H13" s="7"/>
      <c r="I13" s="5"/>
      <c r="J13" s="5"/>
      <c r="K13" s="177"/>
      <c r="L13" s="177"/>
      <c r="M13" s="177"/>
      <c r="N13" s="177"/>
      <c r="O13" s="177"/>
      <c r="P13" s="177"/>
      <c r="Q13" s="177"/>
      <c r="R13" s="5"/>
      <c r="S13" s="55"/>
      <c r="U13" s="109"/>
      <c r="V13" s="109"/>
      <c r="W13" s="109"/>
      <c r="X13" s="4"/>
      <c r="Y13" s="4"/>
      <c r="Z13" s="4"/>
      <c r="AA13" s="4"/>
      <c r="AB13" s="4"/>
    </row>
    <row r="14" spans="2:28" s="3" customFormat="1" x14ac:dyDescent="0.3">
      <c r="B14" s="54"/>
      <c r="C14" s="85"/>
      <c r="D14" s="85"/>
      <c r="E14" s="85" t="s">
        <v>2</v>
      </c>
      <c r="F14" s="6" t="s">
        <v>5</v>
      </c>
      <c r="G14" s="6"/>
      <c r="H14" s="7"/>
      <c r="I14" s="5"/>
      <c r="J14" s="5"/>
      <c r="K14" s="177"/>
      <c r="L14" s="177"/>
      <c r="M14" s="177"/>
      <c r="N14" s="177"/>
      <c r="O14" s="177"/>
      <c r="P14" s="177"/>
      <c r="Q14" s="177"/>
      <c r="R14" s="5"/>
      <c r="S14" s="55"/>
      <c r="U14" s="109"/>
      <c r="V14" s="109"/>
      <c r="W14" s="109"/>
      <c r="X14" s="4"/>
      <c r="Y14" s="4"/>
      <c r="Z14" s="4"/>
      <c r="AA14" s="4"/>
      <c r="AB14" s="4"/>
    </row>
    <row r="15" spans="2:28" s="3" customFormat="1" x14ac:dyDescent="0.3">
      <c r="B15" s="54"/>
      <c r="C15" s="5"/>
      <c r="D15" s="5"/>
      <c r="E15" s="85" t="s">
        <v>2</v>
      </c>
      <c r="F15" s="6" t="s">
        <v>6</v>
      </c>
      <c r="G15" s="7"/>
      <c r="H15" s="5"/>
      <c r="I15" s="5"/>
      <c r="J15" s="5"/>
      <c r="K15" s="177"/>
      <c r="L15" s="177"/>
      <c r="M15" s="177"/>
      <c r="N15" s="177"/>
      <c r="O15" s="177"/>
      <c r="P15" s="177"/>
      <c r="Q15" s="177"/>
      <c r="R15" s="5"/>
      <c r="S15" s="55"/>
      <c r="U15" s="109"/>
      <c r="V15" s="109"/>
      <c r="W15" s="109"/>
      <c r="X15" s="4"/>
      <c r="Y15" s="4"/>
      <c r="Z15" s="4"/>
      <c r="AA15" s="4"/>
      <c r="AB15" s="4"/>
    </row>
    <row r="16" spans="2:28" s="3" customFormat="1" x14ac:dyDescent="0.3">
      <c r="B16" s="54"/>
      <c r="C16" s="5"/>
      <c r="D16" s="5"/>
      <c r="E16" s="5" t="s">
        <v>140</v>
      </c>
      <c r="F16" s="5"/>
      <c r="G16" s="7"/>
      <c r="H16" s="5"/>
      <c r="I16" s="5"/>
      <c r="J16" s="5"/>
      <c r="K16" s="177"/>
      <c r="L16" s="177"/>
      <c r="M16" s="177"/>
      <c r="N16" s="177"/>
      <c r="O16" s="177"/>
      <c r="P16" s="177"/>
      <c r="Q16" s="177"/>
      <c r="R16" s="5"/>
      <c r="S16" s="55"/>
      <c r="U16" s="109"/>
      <c r="V16" s="109"/>
      <c r="W16" s="109"/>
      <c r="X16" s="4"/>
      <c r="Y16" s="4"/>
      <c r="Z16" s="4"/>
      <c r="AA16" s="4"/>
      <c r="AB16" s="4"/>
    </row>
    <row r="17" spans="2:28" s="3" customFormat="1" x14ac:dyDescent="0.3">
      <c r="B17" s="54"/>
      <c r="C17" s="5"/>
      <c r="D17" s="5"/>
      <c r="E17" s="5"/>
      <c r="F17" s="5"/>
      <c r="G17" s="7"/>
      <c r="H17" s="5"/>
      <c r="I17" s="5"/>
      <c r="J17" s="5"/>
      <c r="K17" s="177"/>
      <c r="L17" s="177"/>
      <c r="M17" s="177"/>
      <c r="N17" s="177"/>
      <c r="O17" s="177"/>
      <c r="P17" s="177"/>
      <c r="Q17" s="177"/>
      <c r="R17" s="5"/>
      <c r="S17" s="55"/>
      <c r="U17" s="109"/>
      <c r="V17" s="109"/>
      <c r="W17" s="109"/>
      <c r="X17" s="4"/>
      <c r="Y17" s="4"/>
      <c r="Z17" s="4"/>
      <c r="AA17" s="4"/>
      <c r="AB17" s="4"/>
    </row>
    <row r="18" spans="2:28" s="3" customFormat="1" x14ac:dyDescent="0.3">
      <c r="B18" s="54"/>
      <c r="C18" s="5"/>
      <c r="D18" s="5"/>
      <c r="E18" s="5"/>
      <c r="F18" s="5"/>
      <c r="G18" s="7"/>
      <c r="H18" s="5"/>
      <c r="I18" s="5"/>
      <c r="J18" s="5"/>
      <c r="K18" s="177"/>
      <c r="L18" s="177"/>
      <c r="M18" s="177"/>
      <c r="N18" s="177"/>
      <c r="O18" s="177"/>
      <c r="P18" s="177"/>
      <c r="Q18" s="177"/>
      <c r="R18" s="5"/>
      <c r="S18" s="55"/>
      <c r="U18" s="109"/>
      <c r="V18" s="109"/>
      <c r="W18" s="109"/>
      <c r="X18" s="4"/>
      <c r="Y18" s="4"/>
      <c r="Z18" s="4"/>
      <c r="AA18" s="4"/>
      <c r="AB18" s="4"/>
    </row>
    <row r="19" spans="2:28" s="3" customFormat="1" x14ac:dyDescent="0.3">
      <c r="B19" s="54"/>
      <c r="C19" s="5"/>
      <c r="D19" s="5"/>
      <c r="E19" s="5"/>
      <c r="F19" s="5"/>
      <c r="G19" s="7"/>
      <c r="H19" s="5"/>
      <c r="I19" s="5"/>
      <c r="J19" s="5"/>
      <c r="K19" s="177"/>
      <c r="L19" s="177"/>
      <c r="M19" s="177"/>
      <c r="N19" s="177"/>
      <c r="O19" s="177"/>
      <c r="P19" s="177"/>
      <c r="Q19" s="177"/>
      <c r="R19" s="5"/>
      <c r="S19" s="55"/>
      <c r="U19" s="109"/>
      <c r="V19" s="109"/>
      <c r="W19" s="109"/>
      <c r="X19" s="4"/>
      <c r="Y19" s="4"/>
      <c r="Z19" s="4"/>
      <c r="AA19" s="4"/>
      <c r="AB19" s="4"/>
    </row>
    <row r="20" spans="2:28" s="3" customFormat="1" ht="15.75" customHeight="1" x14ac:dyDescent="0.3">
      <c r="B20" s="54"/>
      <c r="C20" s="5"/>
      <c r="D20" s="31"/>
      <c r="E20" s="25" t="s">
        <v>7</v>
      </c>
      <c r="F20" s="25"/>
      <c r="G20" s="25"/>
      <c r="H20" s="25"/>
      <c r="I20" s="25"/>
      <c r="J20" s="25"/>
      <c r="K20" s="179"/>
      <c r="L20" s="179"/>
      <c r="M20" s="177"/>
      <c r="N20" s="177"/>
      <c r="O20" s="170"/>
      <c r="P20" s="170"/>
      <c r="Q20" s="170"/>
      <c r="R20" s="5"/>
      <c r="S20" s="55"/>
      <c r="U20" s="109"/>
      <c r="V20" s="109"/>
      <c r="W20" s="109"/>
      <c r="X20" s="4"/>
      <c r="Y20" s="4"/>
      <c r="Z20" s="4"/>
      <c r="AA20" s="4"/>
      <c r="AB20" s="4"/>
    </row>
    <row r="21" spans="2:28" s="3" customFormat="1" ht="14.5" thickBot="1" x14ac:dyDescent="0.35">
      <c r="B21" s="56"/>
      <c r="C21" s="44"/>
      <c r="D21" s="44"/>
      <c r="E21" s="44"/>
      <c r="F21" s="44"/>
      <c r="G21" s="44"/>
      <c r="H21" s="44"/>
      <c r="I21" s="44"/>
      <c r="J21" s="44"/>
      <c r="K21" s="180"/>
      <c r="L21" s="180"/>
      <c r="M21" s="180"/>
      <c r="N21" s="180"/>
      <c r="O21" s="180"/>
      <c r="P21" s="180"/>
      <c r="Q21" s="180"/>
      <c r="R21" s="44"/>
      <c r="S21" s="57"/>
      <c r="U21" s="109"/>
      <c r="V21" s="109"/>
      <c r="W21" s="109"/>
      <c r="X21" s="4"/>
      <c r="Y21" s="4"/>
      <c r="Z21" s="4"/>
      <c r="AA21" s="4"/>
      <c r="AB21" s="4"/>
    </row>
    <row r="22" spans="2:28" s="3" customFormat="1" ht="15" thickTop="1" thickBot="1" x14ac:dyDescent="0.35">
      <c r="B22" s="58"/>
      <c r="C22" s="45"/>
      <c r="D22" s="45"/>
      <c r="E22" s="45"/>
      <c r="F22" s="45"/>
      <c r="G22" s="45"/>
      <c r="H22" s="45"/>
      <c r="I22" s="45"/>
      <c r="J22" s="45"/>
      <c r="K22" s="181"/>
      <c r="L22" s="181"/>
      <c r="M22" s="181"/>
      <c r="N22" s="181"/>
      <c r="O22" s="181"/>
      <c r="P22" s="181"/>
      <c r="Q22" s="181"/>
      <c r="R22" s="45"/>
      <c r="S22" s="45"/>
      <c r="U22" s="109"/>
      <c r="V22" s="109"/>
      <c r="W22" s="109"/>
      <c r="X22" s="4"/>
      <c r="Y22" s="4"/>
      <c r="Z22" s="4"/>
      <c r="AA22" s="4"/>
      <c r="AB22" s="4"/>
    </row>
    <row r="23" spans="2:28" s="3" customFormat="1" x14ac:dyDescent="0.3">
      <c r="B23" s="59"/>
      <c r="C23" s="60"/>
      <c r="D23" s="60"/>
      <c r="E23" s="60"/>
      <c r="F23" s="60"/>
      <c r="G23" s="60"/>
      <c r="H23" s="60"/>
      <c r="I23" s="60"/>
      <c r="J23" s="60"/>
      <c r="K23" s="182"/>
      <c r="L23" s="182"/>
      <c r="M23" s="182"/>
      <c r="N23" s="182"/>
      <c r="O23" s="182"/>
      <c r="P23" s="182"/>
      <c r="Q23" s="182"/>
      <c r="R23" s="60"/>
      <c r="S23" s="61"/>
      <c r="U23" s="109"/>
      <c r="V23" s="109"/>
      <c r="W23" s="109"/>
      <c r="X23" s="4"/>
      <c r="Y23" s="4"/>
      <c r="Z23" s="4"/>
      <c r="AA23" s="4"/>
      <c r="AB23" s="4"/>
    </row>
    <row r="24" spans="2:28" s="3" customFormat="1" ht="18" x14ac:dyDescent="0.4">
      <c r="B24" s="41"/>
      <c r="C24" s="100" t="s">
        <v>1413</v>
      </c>
      <c r="D24" s="5"/>
      <c r="E24" s="5"/>
      <c r="F24" s="5"/>
      <c r="G24" s="5"/>
      <c r="H24" s="5"/>
      <c r="I24" s="5"/>
      <c r="J24" s="5"/>
      <c r="K24" s="177"/>
      <c r="L24" s="177"/>
      <c r="M24" s="177"/>
      <c r="N24" s="177"/>
      <c r="O24" s="177"/>
      <c r="P24" s="177"/>
      <c r="Q24" s="177"/>
      <c r="R24" s="5"/>
      <c r="S24" s="42"/>
      <c r="U24" s="109"/>
      <c r="V24" s="109"/>
      <c r="W24" s="109"/>
      <c r="X24" s="4"/>
      <c r="Y24" s="4"/>
      <c r="Z24" s="4"/>
      <c r="AA24" s="4"/>
      <c r="AB24" s="4"/>
    </row>
    <row r="25" spans="2:28" s="3" customFormat="1" x14ac:dyDescent="0.3">
      <c r="B25" s="41"/>
      <c r="C25" s="5"/>
      <c r="D25" s="7"/>
      <c r="E25" s="5"/>
      <c r="F25" s="5"/>
      <c r="G25" s="5"/>
      <c r="H25" s="5"/>
      <c r="I25" s="5"/>
      <c r="J25" s="8"/>
      <c r="K25" s="176"/>
      <c r="L25" s="183"/>
      <c r="M25" s="177"/>
      <c r="N25" s="184"/>
      <c r="O25" s="177"/>
      <c r="P25" s="177"/>
      <c r="Q25" s="177"/>
      <c r="R25" s="5"/>
      <c r="S25" s="42"/>
      <c r="U25" s="109"/>
      <c r="V25" s="109"/>
      <c r="W25" s="109"/>
      <c r="X25" s="4"/>
      <c r="Y25" s="4"/>
      <c r="Z25" s="4"/>
      <c r="AA25" s="4"/>
      <c r="AB25" s="4"/>
    </row>
    <row r="26" spans="2:28" s="3" customFormat="1" x14ac:dyDescent="0.3">
      <c r="B26" s="41"/>
      <c r="C26" s="8" t="s">
        <v>87</v>
      </c>
      <c r="D26" s="5"/>
      <c r="E26" s="5"/>
      <c r="F26" s="330"/>
      <c r="G26" s="331"/>
      <c r="H26" s="332"/>
      <c r="I26" s="5"/>
      <c r="J26" s="8"/>
      <c r="K26" s="176"/>
      <c r="L26" s="183"/>
      <c r="M26" s="177"/>
      <c r="N26" s="184"/>
      <c r="O26" s="177"/>
      <c r="P26" s="177"/>
      <c r="Q26" s="177"/>
      <c r="R26" s="5"/>
      <c r="S26" s="42"/>
      <c r="U26" s="109"/>
      <c r="V26" s="109"/>
      <c r="W26" s="109"/>
      <c r="X26" s="4"/>
      <c r="Y26" s="4"/>
      <c r="Z26" s="4"/>
      <c r="AA26" s="4"/>
      <c r="AB26" s="4"/>
    </row>
    <row r="27" spans="2:28" s="3" customFormat="1" x14ac:dyDescent="0.3">
      <c r="B27" s="41"/>
      <c r="C27" s="8"/>
      <c r="D27" s="5"/>
      <c r="E27" s="5"/>
      <c r="F27" s="23"/>
      <c r="G27" s="23"/>
      <c r="H27" s="23"/>
      <c r="I27" s="5"/>
      <c r="J27" s="8" t="s">
        <v>135</v>
      </c>
      <c r="K27" s="176"/>
      <c r="L27" s="183"/>
      <c r="M27" s="177"/>
      <c r="N27" s="177"/>
      <c r="O27" s="177"/>
      <c r="P27" s="258"/>
      <c r="Q27" s="259"/>
      <c r="R27" s="5"/>
      <c r="S27" s="42"/>
      <c r="U27" s="109"/>
      <c r="V27" s="109"/>
      <c r="W27" s="109"/>
      <c r="X27" s="4"/>
      <c r="Y27" s="4"/>
      <c r="Z27" s="4"/>
      <c r="AA27" s="4"/>
      <c r="AB27" s="4"/>
    </row>
    <row r="28" spans="2:28" s="3" customFormat="1" x14ac:dyDescent="0.3">
      <c r="B28" s="41"/>
      <c r="C28" s="8" t="s">
        <v>8</v>
      </c>
      <c r="D28" s="7"/>
      <c r="E28" s="5"/>
      <c r="F28" s="89">
        <v>2025</v>
      </c>
      <c r="G28" s="31"/>
      <c r="H28" s="89">
        <v>2024</v>
      </c>
      <c r="I28" s="5"/>
      <c r="J28" s="5" t="s">
        <v>136</v>
      </c>
      <c r="K28" s="176"/>
      <c r="L28" s="183"/>
      <c r="M28" s="177"/>
      <c r="N28" s="177"/>
      <c r="O28" s="177"/>
      <c r="P28" s="258"/>
      <c r="Q28" s="259"/>
      <c r="R28" s="5"/>
      <c r="S28" s="42"/>
      <c r="U28" s="109"/>
      <c r="V28" s="109"/>
      <c r="W28" s="109"/>
      <c r="X28" s="4"/>
      <c r="Y28" s="4"/>
      <c r="Z28" s="4"/>
      <c r="AA28" s="4"/>
      <c r="AB28" s="4"/>
    </row>
    <row r="29" spans="2:28" s="3" customFormat="1" x14ac:dyDescent="0.3">
      <c r="B29" s="41"/>
      <c r="C29" s="5" t="s">
        <v>9</v>
      </c>
      <c r="D29" s="5"/>
      <c r="E29" s="36"/>
      <c r="F29" s="173"/>
      <c r="G29" s="31"/>
      <c r="H29" s="173"/>
      <c r="I29" s="5"/>
      <c r="J29" s="6" t="s">
        <v>137</v>
      </c>
      <c r="K29" s="177"/>
      <c r="L29" s="177"/>
      <c r="M29" s="177"/>
      <c r="N29" s="177"/>
      <c r="O29" s="177"/>
      <c r="P29" s="258"/>
      <c r="Q29" s="259"/>
      <c r="R29" s="5"/>
      <c r="S29" s="42"/>
      <c r="U29" s="109"/>
      <c r="V29" s="109"/>
      <c r="W29" s="109"/>
      <c r="X29" s="4"/>
      <c r="Y29" s="4"/>
      <c r="Z29" s="4"/>
      <c r="AA29" s="4"/>
      <c r="AB29" s="4"/>
    </row>
    <row r="30" spans="2:28" s="3" customFormat="1" x14ac:dyDescent="0.3">
      <c r="B30" s="41"/>
      <c r="C30" s="5" t="s">
        <v>11</v>
      </c>
      <c r="D30" s="5"/>
      <c r="E30" s="36"/>
      <c r="F30" s="173"/>
      <c r="G30" s="31"/>
      <c r="H30" s="173"/>
      <c r="I30" s="5"/>
      <c r="J30" s="6" t="s">
        <v>138</v>
      </c>
      <c r="K30" s="177"/>
      <c r="L30" s="177"/>
      <c r="M30" s="177"/>
      <c r="N30" s="177"/>
      <c r="O30" s="177"/>
      <c r="P30" s="258"/>
      <c r="Q30" s="259"/>
      <c r="R30" s="5"/>
      <c r="S30" s="42"/>
      <c r="U30" s="109"/>
      <c r="V30" s="109"/>
      <c r="W30" s="109"/>
      <c r="X30" s="4"/>
      <c r="Y30" s="4"/>
      <c r="Z30" s="4"/>
      <c r="AA30" s="4"/>
      <c r="AB30" s="4"/>
    </row>
    <row r="31" spans="2:28" s="3" customFormat="1" x14ac:dyDescent="0.3">
      <c r="B31" s="41"/>
      <c r="C31" s="5" t="s">
        <v>12</v>
      </c>
      <c r="D31" s="5"/>
      <c r="E31" s="36"/>
      <c r="F31" s="173"/>
      <c r="G31" s="31"/>
      <c r="H31" s="173"/>
      <c r="I31" s="5"/>
      <c r="J31" s="5"/>
      <c r="K31" s="185"/>
      <c r="L31" s="185"/>
      <c r="M31" s="170"/>
      <c r="N31" s="177"/>
      <c r="O31" s="177"/>
      <c r="P31" s="177"/>
      <c r="Q31" s="177"/>
      <c r="R31" s="5"/>
      <c r="S31" s="42"/>
      <c r="U31" s="109"/>
      <c r="V31" s="109"/>
      <c r="W31" s="109"/>
      <c r="X31" s="4"/>
      <c r="Y31" s="4"/>
      <c r="Z31" s="4"/>
      <c r="AA31" s="4"/>
      <c r="AB31" s="4"/>
    </row>
    <row r="32" spans="2:28" s="3" customFormat="1" x14ac:dyDescent="0.3">
      <c r="B32" s="41"/>
      <c r="C32" s="5" t="s">
        <v>14</v>
      </c>
      <c r="D32" s="5"/>
      <c r="E32" s="36"/>
      <c r="F32" s="173"/>
      <c r="G32" s="31"/>
      <c r="H32" s="173"/>
      <c r="I32" s="5"/>
      <c r="J32" s="5" t="s">
        <v>139</v>
      </c>
      <c r="K32" s="185"/>
      <c r="L32" s="185"/>
      <c r="M32" s="170"/>
      <c r="N32" s="177"/>
      <c r="O32" s="186"/>
      <c r="P32" s="177"/>
      <c r="Q32" s="177"/>
      <c r="R32" s="5"/>
      <c r="S32" s="42"/>
      <c r="U32" s="109"/>
      <c r="V32" s="109"/>
      <c r="W32" s="109"/>
      <c r="X32" s="4"/>
      <c r="Y32" s="4"/>
      <c r="Z32" s="4"/>
      <c r="AA32" s="4"/>
      <c r="AB32" s="4"/>
    </row>
    <row r="33" spans="2:28" s="3" customFormat="1" x14ac:dyDescent="0.3">
      <c r="B33" s="41"/>
      <c r="C33" s="5" t="s">
        <v>16</v>
      </c>
      <c r="D33" s="5"/>
      <c r="E33" s="5"/>
      <c r="F33" s="173" t="str">
        <f>IF(F29+10*F31&gt;0,F29+10*F31,"")</f>
        <v/>
      </c>
      <c r="G33" s="31"/>
      <c r="H33" s="173" t="str">
        <f>IF(H29+10*H31&gt;0,H29+10*H31,"")</f>
        <v/>
      </c>
      <c r="I33" s="5"/>
      <c r="J33" s="5" t="s">
        <v>33</v>
      </c>
      <c r="K33" s="185"/>
      <c r="L33" s="185"/>
      <c r="M33" s="170"/>
      <c r="N33" s="177"/>
      <c r="O33" s="186"/>
      <c r="P33" s="260"/>
      <c r="Q33" s="261"/>
      <c r="R33" s="5"/>
      <c r="S33" s="42"/>
      <c r="U33" s="109"/>
      <c r="V33" s="109"/>
      <c r="W33" s="109"/>
      <c r="X33" s="4"/>
      <c r="Y33" s="4"/>
      <c r="Z33" s="4"/>
      <c r="AA33" s="4"/>
      <c r="AB33" s="4"/>
    </row>
    <row r="34" spans="2:28" s="3" customFormat="1" x14ac:dyDescent="0.3">
      <c r="B34" s="41"/>
      <c r="C34" s="5"/>
      <c r="D34" s="5"/>
      <c r="E34" s="5"/>
      <c r="F34" s="5"/>
      <c r="G34" s="5"/>
      <c r="H34" s="5"/>
      <c r="I34" s="5"/>
      <c r="J34" s="5"/>
      <c r="K34" s="185"/>
      <c r="L34" s="185"/>
      <c r="M34" s="170"/>
      <c r="N34" s="177"/>
      <c r="O34" s="186"/>
      <c r="P34" s="177"/>
      <c r="Q34" s="177"/>
      <c r="R34" s="5"/>
      <c r="S34" s="42"/>
      <c r="U34" s="109"/>
      <c r="V34" s="109"/>
      <c r="W34" s="109"/>
      <c r="X34" s="4"/>
      <c r="Y34" s="4"/>
      <c r="Z34" s="4"/>
      <c r="AA34" s="4"/>
      <c r="AB34" s="4"/>
    </row>
    <row r="35" spans="2:28" s="3" customFormat="1" x14ac:dyDescent="0.3">
      <c r="B35" s="41"/>
      <c r="C35" s="8" t="s">
        <v>10</v>
      </c>
      <c r="D35" s="5"/>
      <c r="E35" s="5"/>
      <c r="F35" s="262"/>
      <c r="G35" s="263"/>
      <c r="H35" s="264"/>
      <c r="I35" s="5"/>
      <c r="J35" s="5" t="s">
        <v>88</v>
      </c>
      <c r="K35" s="177"/>
      <c r="L35" s="177"/>
      <c r="M35" s="177"/>
      <c r="N35" s="177"/>
      <c r="O35" s="177"/>
      <c r="P35" s="177"/>
      <c r="Q35" s="177"/>
      <c r="R35" s="5"/>
      <c r="S35" s="42"/>
      <c r="U35" s="109"/>
      <c r="V35" s="109"/>
      <c r="W35" s="109"/>
      <c r="X35" s="4"/>
      <c r="Y35" s="4"/>
      <c r="Z35" s="4"/>
      <c r="AA35" s="4"/>
      <c r="AB35" s="4"/>
    </row>
    <row r="36" spans="2:28" s="3" customFormat="1" x14ac:dyDescent="0.3">
      <c r="B36" s="41"/>
      <c r="C36" s="5" t="s">
        <v>13</v>
      </c>
      <c r="D36" s="5"/>
      <c r="E36" s="5"/>
      <c r="F36" s="262"/>
      <c r="G36" s="263"/>
      <c r="H36" s="264"/>
      <c r="I36" s="5"/>
      <c r="J36" s="5" t="s">
        <v>34</v>
      </c>
      <c r="K36" s="177"/>
      <c r="L36" s="177"/>
      <c r="M36" s="177"/>
      <c r="N36" s="177"/>
      <c r="O36" s="177"/>
      <c r="P36" s="265"/>
      <c r="Q36" s="266"/>
      <c r="R36" s="5"/>
      <c r="S36" s="42"/>
      <c r="U36" s="109"/>
      <c r="V36" s="109"/>
      <c r="W36" s="109"/>
      <c r="X36" s="4"/>
      <c r="Y36" s="4"/>
      <c r="Z36" s="4"/>
      <c r="AA36" s="4"/>
      <c r="AB36" s="4"/>
    </row>
    <row r="37" spans="2:28" s="3" customFormat="1" x14ac:dyDescent="0.3">
      <c r="B37" s="41"/>
      <c r="C37" s="5" t="s">
        <v>15</v>
      </c>
      <c r="D37" s="5"/>
      <c r="E37" s="5"/>
      <c r="F37" s="262"/>
      <c r="G37" s="263"/>
      <c r="H37" s="264"/>
      <c r="I37" s="5"/>
      <c r="J37" s="5"/>
      <c r="K37" s="177"/>
      <c r="L37" s="177"/>
      <c r="M37" s="177"/>
      <c r="N37" s="177"/>
      <c r="O37" s="177"/>
      <c r="P37" s="177"/>
      <c r="Q37" s="177"/>
      <c r="R37" s="5"/>
      <c r="S37" s="42"/>
      <c r="U37" s="109"/>
      <c r="V37" s="109"/>
      <c r="W37" s="109"/>
      <c r="X37" s="4"/>
      <c r="Y37" s="4"/>
      <c r="Z37" s="4"/>
      <c r="AA37" s="4"/>
      <c r="AB37" s="4"/>
    </row>
    <row r="38" spans="2:28" s="3" customFormat="1" ht="14.5" thickBot="1" x14ac:dyDescent="0.35">
      <c r="B38" s="63"/>
      <c r="C38" s="64"/>
      <c r="D38" s="64"/>
      <c r="E38" s="64"/>
      <c r="F38" s="64"/>
      <c r="G38" s="64"/>
      <c r="H38" s="64"/>
      <c r="I38" s="64"/>
      <c r="J38" s="64"/>
      <c r="K38" s="187"/>
      <c r="L38" s="187"/>
      <c r="M38" s="187"/>
      <c r="N38" s="187"/>
      <c r="O38" s="187"/>
      <c r="P38" s="187"/>
      <c r="Q38" s="187"/>
      <c r="R38" s="64"/>
      <c r="S38" s="65"/>
      <c r="U38" s="109"/>
      <c r="V38" s="109"/>
      <c r="W38" s="109"/>
      <c r="X38" s="4"/>
      <c r="Y38" s="4"/>
      <c r="Z38" s="4"/>
      <c r="AA38" s="4"/>
      <c r="AB38" s="4"/>
    </row>
    <row r="39" spans="2:28" s="3" customFormat="1" ht="14.5" thickBot="1" x14ac:dyDescent="0.35">
      <c r="B39" s="66"/>
      <c r="C39" s="66"/>
      <c r="D39" s="66"/>
      <c r="E39" s="66"/>
      <c r="F39" s="66"/>
      <c r="G39" s="66"/>
      <c r="H39" s="66"/>
      <c r="I39" s="66"/>
      <c r="J39" s="66"/>
      <c r="K39" s="188"/>
      <c r="L39" s="188"/>
      <c r="M39" s="188"/>
      <c r="N39" s="188"/>
      <c r="O39" s="188"/>
      <c r="P39" s="188"/>
      <c r="Q39" s="188"/>
      <c r="R39" s="66"/>
      <c r="S39" s="66"/>
      <c r="U39" s="109"/>
      <c r="V39" s="109"/>
      <c r="W39" s="109"/>
      <c r="X39" s="4"/>
      <c r="Y39" s="4"/>
      <c r="Z39" s="4"/>
      <c r="AA39" s="4"/>
      <c r="AB39" s="4"/>
    </row>
    <row r="40" spans="2:28" s="3" customFormat="1" ht="14.5" thickTop="1" x14ac:dyDescent="0.3">
      <c r="B40" s="67"/>
      <c r="C40" s="68"/>
      <c r="D40" s="68"/>
      <c r="E40" s="68"/>
      <c r="F40" s="68"/>
      <c r="G40" s="68"/>
      <c r="H40" s="68"/>
      <c r="I40" s="68"/>
      <c r="J40" s="267"/>
      <c r="K40" s="268"/>
      <c r="L40" s="189"/>
      <c r="M40" s="189"/>
      <c r="N40" s="189"/>
      <c r="O40" s="189"/>
      <c r="P40" s="189"/>
      <c r="Q40" s="189"/>
      <c r="R40" s="68"/>
      <c r="S40" s="69"/>
      <c r="U40" s="109"/>
      <c r="V40" s="109"/>
      <c r="W40" s="109"/>
      <c r="X40" s="4"/>
      <c r="Y40" s="4"/>
      <c r="Z40" s="4"/>
      <c r="AA40" s="4"/>
      <c r="AB40" s="4"/>
    </row>
    <row r="41" spans="2:28" s="3" customFormat="1" ht="18" x14ac:dyDescent="0.4">
      <c r="B41" s="54"/>
      <c r="C41" s="100" t="s">
        <v>89</v>
      </c>
      <c r="D41" s="5"/>
      <c r="E41" s="5"/>
      <c r="F41" s="5"/>
      <c r="G41" s="5"/>
      <c r="H41" s="5"/>
      <c r="I41" s="5"/>
      <c r="J41" s="233"/>
      <c r="K41" s="245"/>
      <c r="L41" s="177"/>
      <c r="M41" s="269" t="s">
        <v>17</v>
      </c>
      <c r="N41" s="269"/>
      <c r="O41" s="177"/>
      <c r="P41" s="177"/>
      <c r="Q41" s="177"/>
      <c r="R41" s="5"/>
      <c r="S41" s="55"/>
      <c r="U41" s="109"/>
      <c r="V41" s="109"/>
      <c r="W41" s="109"/>
      <c r="X41" s="4"/>
      <c r="Y41" s="4"/>
      <c r="Z41" s="4"/>
      <c r="AA41" s="4"/>
      <c r="AB41" s="4"/>
    </row>
    <row r="42" spans="2:28" s="3" customFormat="1" x14ac:dyDescent="0.3">
      <c r="B42" s="54"/>
      <c r="C42" s="8"/>
      <c r="D42" s="5"/>
      <c r="E42" s="5"/>
      <c r="F42" s="5"/>
      <c r="G42" s="5"/>
      <c r="H42" s="5"/>
      <c r="I42" s="5"/>
      <c r="J42" s="252"/>
      <c r="K42" s="253"/>
      <c r="L42" s="177"/>
      <c r="M42" s="254" t="s">
        <v>18</v>
      </c>
      <c r="N42" s="254"/>
      <c r="O42" s="177"/>
      <c r="P42" s="177"/>
      <c r="Q42" s="177"/>
      <c r="R42" s="5"/>
      <c r="S42" s="55"/>
      <c r="U42" s="109"/>
      <c r="V42" s="109"/>
      <c r="W42" s="109"/>
      <c r="X42" s="4"/>
      <c r="Y42" s="4"/>
      <c r="Z42" s="4"/>
      <c r="AA42" s="4"/>
      <c r="AB42" s="4"/>
    </row>
    <row r="43" spans="2:28" s="3" customFormat="1" x14ac:dyDescent="0.3">
      <c r="B43" s="54"/>
      <c r="C43" s="24">
        <v>2.1</v>
      </c>
      <c r="D43" s="10" t="s">
        <v>20</v>
      </c>
      <c r="E43" s="5"/>
      <c r="F43" s="5"/>
      <c r="G43" s="5"/>
      <c r="H43" s="220"/>
      <c r="I43" s="255"/>
      <c r="J43" s="256"/>
      <c r="K43" s="257"/>
      <c r="L43" s="177"/>
      <c r="M43" s="231"/>
      <c r="N43" s="248"/>
      <c r="O43" s="177"/>
      <c r="P43" s="233" t="str">
        <f t="shared" ref="P43:P49" si="0">IF(AND(ISNUMBER(J43), ISBLANK(M43)), "←  indicate the unit of measurement", "")</f>
        <v/>
      </c>
      <c r="Q43" s="245"/>
      <c r="R43" s="245"/>
      <c r="S43" s="249"/>
      <c r="U43" s="109"/>
      <c r="V43" s="109"/>
      <c r="W43" s="109"/>
      <c r="X43" s="4"/>
      <c r="Y43" s="4"/>
      <c r="Z43" s="4"/>
      <c r="AA43" s="4"/>
      <c r="AB43" s="4"/>
    </row>
    <row r="44" spans="2:28" s="3" customFormat="1" x14ac:dyDescent="0.3">
      <c r="B44" s="54"/>
      <c r="C44" s="26" t="s">
        <v>109</v>
      </c>
      <c r="D44" s="5" t="s">
        <v>22</v>
      </c>
      <c r="E44" s="5"/>
      <c r="F44" s="5"/>
      <c r="G44" s="5"/>
      <c r="H44" s="233"/>
      <c r="I44" s="245"/>
      <c r="J44" s="246"/>
      <c r="K44" s="247"/>
      <c r="L44" s="177"/>
      <c r="M44" s="231"/>
      <c r="N44" s="248"/>
      <c r="O44" s="177"/>
      <c r="P44" s="233" t="str">
        <f t="shared" si="0"/>
        <v/>
      </c>
      <c r="Q44" s="245"/>
      <c r="R44" s="245"/>
      <c r="S44" s="249"/>
      <c r="U44" s="109"/>
      <c r="V44" s="109"/>
      <c r="W44" s="109"/>
      <c r="X44" s="4"/>
      <c r="Y44" s="4"/>
      <c r="Z44" s="4"/>
      <c r="AA44" s="4"/>
      <c r="AB44" s="4"/>
    </row>
    <row r="45" spans="2:28" s="3" customFormat="1" x14ac:dyDescent="0.3">
      <c r="B45" s="54"/>
      <c r="C45" s="26" t="s">
        <v>110</v>
      </c>
      <c r="D45" s="5" t="s">
        <v>92</v>
      </c>
      <c r="E45" s="5"/>
      <c r="F45" s="5"/>
      <c r="G45" s="5"/>
      <c r="H45" s="5"/>
      <c r="I45" s="36"/>
      <c r="J45" s="262"/>
      <c r="K45" s="264"/>
      <c r="L45" s="177"/>
      <c r="M45" s="231"/>
      <c r="N45" s="248"/>
      <c r="O45" s="177"/>
      <c r="P45" s="233" t="str">
        <f t="shared" si="0"/>
        <v/>
      </c>
      <c r="Q45" s="245"/>
      <c r="R45" s="245"/>
      <c r="S45" s="249"/>
      <c r="U45" s="109"/>
      <c r="V45" s="109"/>
      <c r="W45" s="109"/>
      <c r="X45" s="4"/>
      <c r="Y45" s="4"/>
      <c r="Z45" s="4"/>
      <c r="AA45" s="4"/>
      <c r="AB45" s="4"/>
    </row>
    <row r="46" spans="2:28" s="3" customFormat="1" x14ac:dyDescent="0.3">
      <c r="B46" s="54"/>
      <c r="C46" s="26" t="s">
        <v>111</v>
      </c>
      <c r="D46" s="5" t="s">
        <v>23</v>
      </c>
      <c r="E46" s="5"/>
      <c r="F46" s="5"/>
      <c r="G46" s="5"/>
      <c r="H46" s="233"/>
      <c r="I46" s="245"/>
      <c r="J46" s="251"/>
      <c r="K46" s="251"/>
      <c r="L46" s="177"/>
      <c r="M46" s="231"/>
      <c r="N46" s="248"/>
      <c r="O46" s="177"/>
      <c r="P46" s="233" t="str">
        <f t="shared" si="0"/>
        <v/>
      </c>
      <c r="Q46" s="245"/>
      <c r="R46" s="245"/>
      <c r="S46" s="249"/>
      <c r="U46" s="109"/>
      <c r="V46" s="109"/>
      <c r="W46" s="109"/>
      <c r="X46" s="4"/>
      <c r="Y46" s="4"/>
      <c r="Z46" s="4"/>
      <c r="AA46" s="4"/>
      <c r="AB46" s="4"/>
    </row>
    <row r="47" spans="2:28" s="3" customFormat="1" x14ac:dyDescent="0.3">
      <c r="B47" s="54"/>
      <c r="C47" s="27" t="s">
        <v>112</v>
      </c>
      <c r="D47" s="38" t="s">
        <v>24</v>
      </c>
      <c r="E47" s="5"/>
      <c r="F47" s="5"/>
      <c r="G47" s="5"/>
      <c r="H47" s="233"/>
      <c r="I47" s="245"/>
      <c r="J47" s="251"/>
      <c r="K47" s="251"/>
      <c r="L47" s="177"/>
      <c r="M47" s="231"/>
      <c r="N47" s="248"/>
      <c r="O47" s="177"/>
      <c r="P47" s="233" t="str">
        <f t="shared" si="0"/>
        <v/>
      </c>
      <c r="Q47" s="245"/>
      <c r="R47" s="245"/>
      <c r="S47" s="249"/>
      <c r="U47" s="109"/>
      <c r="V47" s="109"/>
      <c r="W47" s="109"/>
      <c r="X47" s="4"/>
      <c r="Y47" s="4"/>
      <c r="Z47" s="4"/>
      <c r="AA47" s="4"/>
      <c r="AB47" s="4"/>
    </row>
    <row r="48" spans="2:28" s="3" customFormat="1" x14ac:dyDescent="0.3">
      <c r="B48" s="54"/>
      <c r="C48" s="27" t="s">
        <v>113</v>
      </c>
      <c r="D48" s="34" t="s">
        <v>25</v>
      </c>
      <c r="E48" s="5"/>
      <c r="F48" s="5"/>
      <c r="G48" s="5"/>
      <c r="H48" s="233"/>
      <c r="I48" s="245"/>
      <c r="J48" s="246"/>
      <c r="K48" s="247"/>
      <c r="L48" s="177"/>
      <c r="M48" s="231"/>
      <c r="N48" s="248"/>
      <c r="O48" s="177"/>
      <c r="P48" s="233" t="str">
        <f t="shared" si="0"/>
        <v/>
      </c>
      <c r="Q48" s="245"/>
      <c r="R48" s="245"/>
      <c r="S48" s="249"/>
      <c r="U48" s="109"/>
      <c r="V48" s="109"/>
      <c r="W48" s="109"/>
      <c r="X48" s="4"/>
      <c r="Y48" s="4"/>
      <c r="Z48" s="4"/>
      <c r="AA48" s="4"/>
      <c r="AB48" s="4"/>
    </row>
    <row r="49" spans="2:28" s="3" customFormat="1" x14ac:dyDescent="0.3">
      <c r="B49" s="54"/>
      <c r="C49" s="27" t="s">
        <v>114</v>
      </c>
      <c r="D49" s="39" t="s">
        <v>26</v>
      </c>
      <c r="E49" s="5"/>
      <c r="F49" s="5"/>
      <c r="G49" s="5"/>
      <c r="H49" s="233"/>
      <c r="I49" s="245"/>
      <c r="J49" s="246"/>
      <c r="K49" s="247"/>
      <c r="L49" s="177"/>
      <c r="M49" s="231"/>
      <c r="N49" s="248"/>
      <c r="O49" s="177"/>
      <c r="P49" s="233" t="str">
        <f t="shared" si="0"/>
        <v/>
      </c>
      <c r="Q49" s="245"/>
      <c r="R49" s="245"/>
      <c r="S49" s="249"/>
      <c r="U49" s="109"/>
      <c r="V49" s="109"/>
      <c r="W49" s="109"/>
      <c r="X49" s="4"/>
      <c r="Y49" s="4"/>
      <c r="Z49" s="4"/>
      <c r="AA49" s="4"/>
      <c r="AB49" s="4"/>
    </row>
    <row r="50" spans="2:28" s="3" customFormat="1" x14ac:dyDescent="0.3">
      <c r="B50" s="54"/>
      <c r="C50" s="43"/>
      <c r="D50" s="8"/>
      <c r="E50" s="5"/>
      <c r="F50" s="5"/>
      <c r="G50" s="5"/>
      <c r="H50" s="5"/>
      <c r="I50" s="36"/>
      <c r="J50" s="36"/>
      <c r="K50" s="177"/>
      <c r="L50" s="177"/>
      <c r="M50" s="177"/>
      <c r="N50" s="177"/>
      <c r="O50" s="177"/>
      <c r="P50" s="177"/>
      <c r="Q50" s="177"/>
      <c r="R50" s="36"/>
      <c r="S50" s="86"/>
      <c r="U50" s="109"/>
      <c r="V50" s="109"/>
      <c r="W50" s="109"/>
      <c r="X50" s="4"/>
      <c r="Y50" s="4"/>
      <c r="Z50" s="4"/>
      <c r="AA50" s="4"/>
      <c r="AB50" s="4"/>
    </row>
    <row r="51" spans="2:28" s="3" customFormat="1" x14ac:dyDescent="0.3">
      <c r="B51" s="54"/>
      <c r="C51" s="28">
        <v>2.2000000000000002</v>
      </c>
      <c r="D51" s="334" t="s">
        <v>91</v>
      </c>
      <c r="E51" s="334"/>
      <c r="F51" s="334"/>
      <c r="G51" s="5"/>
      <c r="H51" s="5"/>
      <c r="I51" s="5"/>
      <c r="J51" s="340"/>
      <c r="K51" s="340"/>
      <c r="L51" s="177"/>
      <c r="M51" s="177"/>
      <c r="N51" s="177"/>
      <c r="O51" s="177"/>
      <c r="P51" s="177"/>
      <c r="Q51" s="177"/>
      <c r="R51" s="36"/>
      <c r="S51" s="86"/>
      <c r="U51" s="109"/>
      <c r="V51" s="109"/>
      <c r="W51" s="109"/>
      <c r="X51" s="4"/>
      <c r="Y51" s="4"/>
      <c r="Z51" s="4"/>
      <c r="AA51" s="4"/>
      <c r="AB51" s="4"/>
    </row>
    <row r="52" spans="2:28" s="3" customFormat="1" x14ac:dyDescent="0.3">
      <c r="B52" s="54"/>
      <c r="C52" s="26" t="s">
        <v>115</v>
      </c>
      <c r="D52" s="232" t="s">
        <v>27</v>
      </c>
      <c r="E52" s="233"/>
      <c r="F52" s="233"/>
      <c r="G52" s="233"/>
      <c r="H52" s="233"/>
      <c r="I52" s="234"/>
      <c r="J52" s="251"/>
      <c r="K52" s="339"/>
      <c r="L52" s="177"/>
      <c r="M52" s="177"/>
      <c r="N52" s="177"/>
      <c r="O52" s="177"/>
      <c r="P52" s="177"/>
      <c r="Q52" s="177"/>
      <c r="R52" s="36"/>
      <c r="S52" s="86"/>
      <c r="U52" s="109"/>
      <c r="V52" s="109"/>
      <c r="W52" s="109"/>
      <c r="X52" s="4"/>
      <c r="Y52" s="4"/>
      <c r="Z52" s="4"/>
      <c r="AA52" s="4"/>
      <c r="AB52" s="4"/>
    </row>
    <row r="53" spans="2:28" s="3" customFormat="1" x14ac:dyDescent="0.3">
      <c r="B53" s="54"/>
      <c r="C53" s="26" t="s">
        <v>116</v>
      </c>
      <c r="D53" s="232" t="s">
        <v>28</v>
      </c>
      <c r="E53" s="233"/>
      <c r="F53" s="233"/>
      <c r="G53" s="233"/>
      <c r="H53" s="233"/>
      <c r="I53" s="234"/>
      <c r="J53" s="251"/>
      <c r="K53" s="339"/>
      <c r="L53" s="177"/>
      <c r="M53" s="177"/>
      <c r="N53" s="177"/>
      <c r="O53" s="177"/>
      <c r="P53" s="177"/>
      <c r="Q53" s="177"/>
      <c r="R53" s="36"/>
      <c r="S53" s="86"/>
      <c r="U53" s="109"/>
      <c r="V53" s="109"/>
      <c r="W53" s="109"/>
      <c r="X53" s="4"/>
      <c r="Y53" s="4"/>
      <c r="Z53" s="4"/>
      <c r="AA53" s="4"/>
      <c r="AB53" s="4"/>
    </row>
    <row r="54" spans="2:28" s="11" customFormat="1" x14ac:dyDescent="0.3">
      <c r="B54" s="54"/>
      <c r="C54" s="26" t="s">
        <v>117</v>
      </c>
      <c r="D54" s="233" t="s">
        <v>29</v>
      </c>
      <c r="E54" s="245"/>
      <c r="F54" s="245"/>
      <c r="G54" s="245"/>
      <c r="H54" s="245"/>
      <c r="I54" s="338"/>
      <c r="J54" s="251"/>
      <c r="K54" s="339"/>
      <c r="L54" s="177"/>
      <c r="M54" s="177"/>
      <c r="N54" s="177"/>
      <c r="O54" s="177"/>
      <c r="P54" s="177"/>
      <c r="Q54" s="177"/>
      <c r="R54" s="36"/>
      <c r="S54" s="86"/>
      <c r="U54" s="110"/>
      <c r="V54" s="110"/>
      <c r="W54" s="110"/>
      <c r="X54" s="12"/>
      <c r="Y54" s="12"/>
      <c r="Z54" s="12"/>
      <c r="AA54" s="12"/>
      <c r="AB54" s="12"/>
    </row>
    <row r="55" spans="2:28" s="3" customFormat="1" x14ac:dyDescent="0.3">
      <c r="B55" s="54"/>
      <c r="C55" s="26" t="s">
        <v>118</v>
      </c>
      <c r="D55" s="232" t="s">
        <v>30</v>
      </c>
      <c r="E55" s="233"/>
      <c r="F55" s="233"/>
      <c r="G55" s="233"/>
      <c r="H55" s="233"/>
      <c r="I55" s="234"/>
      <c r="J55" s="262"/>
      <c r="K55" s="264"/>
      <c r="L55" s="177"/>
      <c r="M55" s="177"/>
      <c r="N55" s="177"/>
      <c r="O55" s="177"/>
      <c r="P55" s="177"/>
      <c r="Q55" s="177"/>
      <c r="R55" s="36"/>
      <c r="S55" s="86"/>
      <c r="U55" s="109"/>
      <c r="V55" s="109"/>
      <c r="W55" s="109"/>
      <c r="X55" s="4"/>
      <c r="Y55" s="4"/>
      <c r="Z55" s="4"/>
      <c r="AA55" s="4"/>
      <c r="AB55" s="4"/>
    </row>
    <row r="56" spans="2:28" s="3" customFormat="1" x14ac:dyDescent="0.3">
      <c r="B56" s="54"/>
      <c r="C56" s="26" t="s">
        <v>119</v>
      </c>
      <c r="D56" s="232" t="s">
        <v>31</v>
      </c>
      <c r="E56" s="233"/>
      <c r="F56" s="233"/>
      <c r="G56" s="233"/>
      <c r="H56" s="233"/>
      <c r="I56" s="234"/>
      <c r="J56" s="262"/>
      <c r="K56" s="264"/>
      <c r="L56" s="177"/>
      <c r="M56" s="177"/>
      <c r="N56" s="177"/>
      <c r="O56" s="177"/>
      <c r="P56" s="177"/>
      <c r="Q56" s="177"/>
      <c r="R56" s="36"/>
      <c r="S56" s="86"/>
      <c r="U56" s="109"/>
      <c r="V56" s="109"/>
      <c r="W56" s="109"/>
      <c r="X56" s="4"/>
      <c r="Y56" s="4"/>
      <c r="Z56" s="4"/>
      <c r="AA56" s="4"/>
      <c r="AB56" s="4"/>
    </row>
    <row r="57" spans="2:28" s="3" customFormat="1" x14ac:dyDescent="0.3">
      <c r="B57" s="54"/>
      <c r="C57" s="27" t="s">
        <v>120</v>
      </c>
      <c r="D57" s="235" t="s">
        <v>93</v>
      </c>
      <c r="E57" s="235"/>
      <c r="F57" s="235"/>
      <c r="G57" s="235"/>
      <c r="H57" s="235"/>
      <c r="I57" s="236"/>
      <c r="J57" s="262"/>
      <c r="K57" s="264"/>
      <c r="L57" s="177" t="str">
        <f>IF(J57&gt;J56, "Number of total retail outlets is smaller than the number of duty-free shops", "")</f>
        <v/>
      </c>
      <c r="M57" s="177"/>
      <c r="N57" s="177"/>
      <c r="O57" s="177"/>
      <c r="P57" s="177"/>
      <c r="Q57" s="177"/>
      <c r="R57" s="36"/>
      <c r="S57" s="86"/>
      <c r="U57" s="109"/>
      <c r="V57" s="109"/>
      <c r="W57" s="109"/>
      <c r="X57" s="4"/>
      <c r="Y57" s="4"/>
      <c r="Z57" s="4"/>
      <c r="AA57" s="4"/>
      <c r="AB57" s="4"/>
    </row>
    <row r="58" spans="2:28" s="3" customFormat="1" x14ac:dyDescent="0.3">
      <c r="B58" s="54"/>
      <c r="C58" s="26" t="s">
        <v>121</v>
      </c>
      <c r="D58" s="237" t="s">
        <v>32</v>
      </c>
      <c r="E58" s="233"/>
      <c r="F58" s="233"/>
      <c r="G58" s="233"/>
      <c r="H58" s="233"/>
      <c r="I58" s="234"/>
      <c r="J58" s="262"/>
      <c r="K58" s="264"/>
      <c r="L58" s="177"/>
      <c r="M58" s="177"/>
      <c r="N58" s="177"/>
      <c r="O58" s="177"/>
      <c r="P58" s="177"/>
      <c r="Q58" s="177"/>
      <c r="R58" s="36"/>
      <c r="S58" s="86"/>
      <c r="U58" s="109"/>
      <c r="V58" s="109"/>
      <c r="W58" s="109"/>
      <c r="X58" s="4"/>
      <c r="Y58" s="4"/>
      <c r="Z58" s="4"/>
      <c r="AA58" s="4"/>
      <c r="AB58" s="4"/>
    </row>
    <row r="59" spans="2:28" s="11" customFormat="1" ht="14.5" thickBot="1" x14ac:dyDescent="0.35">
      <c r="B59" s="56"/>
      <c r="C59" s="44"/>
      <c r="D59" s="44"/>
      <c r="E59" s="44"/>
      <c r="F59" s="44"/>
      <c r="G59" s="44"/>
      <c r="H59" s="44"/>
      <c r="I59" s="44"/>
      <c r="J59" s="323"/>
      <c r="K59" s="323"/>
      <c r="L59" s="180"/>
      <c r="M59" s="290"/>
      <c r="N59" s="290"/>
      <c r="O59" s="180"/>
      <c r="P59" s="324"/>
      <c r="Q59" s="324"/>
      <c r="R59" s="324"/>
      <c r="S59" s="325"/>
      <c r="U59" s="110"/>
      <c r="V59" s="110"/>
      <c r="W59" s="110"/>
      <c r="X59" s="12"/>
      <c r="Y59" s="12"/>
      <c r="Z59" s="12"/>
      <c r="AA59" s="12"/>
      <c r="AB59" s="12"/>
    </row>
    <row r="60" spans="2:28" s="3" customFormat="1" ht="15" thickTop="1" thickBot="1" x14ac:dyDescent="0.35">
      <c r="B60" s="45"/>
      <c r="C60" s="45"/>
      <c r="D60" s="45"/>
      <c r="E60" s="45"/>
      <c r="F60" s="45"/>
      <c r="G60" s="45"/>
      <c r="H60" s="45"/>
      <c r="I60" s="45"/>
      <c r="J60" s="45"/>
      <c r="K60" s="181"/>
      <c r="L60" s="181"/>
      <c r="M60" s="181"/>
      <c r="N60" s="181"/>
      <c r="O60" s="181"/>
      <c r="P60" s="181"/>
      <c r="Q60" s="181"/>
      <c r="R60" s="45"/>
      <c r="S60" s="45"/>
      <c r="U60" s="109"/>
      <c r="V60" s="109"/>
      <c r="W60" s="109"/>
      <c r="X60" s="4"/>
      <c r="Y60" s="4"/>
      <c r="Z60" s="4"/>
      <c r="AA60" s="4"/>
      <c r="AB60" s="4"/>
    </row>
    <row r="61" spans="2:28" s="4" customFormat="1" ht="14.5" thickTop="1" x14ac:dyDescent="0.3">
      <c r="B61" s="67"/>
      <c r="C61" s="68"/>
      <c r="D61" s="68"/>
      <c r="E61" s="68"/>
      <c r="F61" s="68"/>
      <c r="G61" s="68"/>
      <c r="H61" s="68"/>
      <c r="I61" s="68"/>
      <c r="J61" s="68"/>
      <c r="K61" s="189"/>
      <c r="L61" s="189"/>
      <c r="M61" s="189"/>
      <c r="N61" s="189"/>
      <c r="O61" s="189"/>
      <c r="P61" s="191"/>
      <c r="Q61" s="189"/>
      <c r="R61" s="91"/>
      <c r="S61" s="70"/>
      <c r="U61" s="109"/>
      <c r="V61" s="109"/>
      <c r="W61" s="109"/>
    </row>
    <row r="62" spans="2:28" s="4" customFormat="1" ht="18" x14ac:dyDescent="0.4">
      <c r="B62" s="54"/>
      <c r="C62" s="100" t="s">
        <v>35</v>
      </c>
      <c r="D62" s="5"/>
      <c r="E62" s="5"/>
      <c r="F62" s="5"/>
      <c r="G62" s="5"/>
      <c r="H62" s="5"/>
      <c r="I62" s="5"/>
      <c r="J62" s="5"/>
      <c r="K62" s="177"/>
      <c r="L62" s="177"/>
      <c r="M62" s="190"/>
      <c r="N62" s="177"/>
      <c r="O62" s="177"/>
      <c r="P62" s="177"/>
      <c r="Q62" s="177"/>
      <c r="R62" s="5"/>
      <c r="S62" s="71"/>
      <c r="U62" s="109"/>
      <c r="V62" s="109"/>
      <c r="W62" s="109"/>
    </row>
    <row r="63" spans="2:28" s="4" customFormat="1" ht="18.5" thickBot="1" x14ac:dyDescent="0.45">
      <c r="B63" s="54"/>
      <c r="C63" s="100"/>
      <c r="D63" s="5"/>
      <c r="E63" s="5"/>
      <c r="F63" s="5"/>
      <c r="G63" s="5"/>
      <c r="H63" s="5"/>
      <c r="I63" s="5"/>
      <c r="J63" s="5"/>
      <c r="K63" s="177"/>
      <c r="L63" s="177"/>
      <c r="M63" s="190"/>
      <c r="N63" s="177"/>
      <c r="O63" s="177"/>
      <c r="P63" s="177"/>
      <c r="Q63" s="177"/>
      <c r="R63" s="5"/>
      <c r="S63" s="71"/>
      <c r="U63" s="109"/>
      <c r="V63" s="109"/>
      <c r="W63" s="109"/>
    </row>
    <row r="64" spans="2:28" s="4" customFormat="1" ht="15.75" customHeight="1" thickBot="1" x14ac:dyDescent="0.35">
      <c r="B64" s="54"/>
      <c r="C64" s="9">
        <v>3.1</v>
      </c>
      <c r="D64" s="10" t="s">
        <v>36</v>
      </c>
      <c r="E64" s="5"/>
      <c r="F64" s="5"/>
      <c r="G64" s="5"/>
      <c r="H64" s="5"/>
      <c r="I64" s="5"/>
      <c r="J64" s="5"/>
      <c r="K64" s="238"/>
      <c r="L64" s="239"/>
      <c r="M64" s="240"/>
      <c r="N64" s="177"/>
      <c r="O64" s="241" t="str">
        <f>IF(AND(ISNUMBER(K64), ISNUMBER(K67), K64&gt;K67), "5.2 &lt; 5.1", "")</f>
        <v/>
      </c>
      <c r="P64" s="241"/>
      <c r="Q64" s="241"/>
      <c r="R64" s="92"/>
      <c r="S64" s="71"/>
      <c r="U64" s="109"/>
      <c r="V64" s="109"/>
      <c r="W64" s="109"/>
    </row>
    <row r="65" spans="2:28" ht="15.75" customHeight="1" thickBot="1" x14ac:dyDescent="0.35">
      <c r="B65" s="54"/>
      <c r="C65" s="30" t="s">
        <v>19</v>
      </c>
      <c r="D65" s="6" t="s">
        <v>141</v>
      </c>
      <c r="E65" s="5"/>
      <c r="F65" s="5"/>
      <c r="G65" s="5"/>
      <c r="H65" s="5"/>
      <c r="I65" s="5"/>
      <c r="J65" s="5"/>
      <c r="K65" s="238"/>
      <c r="L65" s="239"/>
      <c r="M65" s="240"/>
      <c r="N65" s="177"/>
      <c r="O65" s="170"/>
      <c r="P65" s="170"/>
      <c r="Q65" s="170"/>
      <c r="R65" s="92"/>
      <c r="S65" s="71"/>
    </row>
    <row r="66" spans="2:28" s="3" customFormat="1" ht="15.75" customHeight="1" thickBot="1" x14ac:dyDescent="0.35">
      <c r="B66" s="54"/>
      <c r="C66" s="30" t="s">
        <v>21</v>
      </c>
      <c r="D66" s="6" t="s">
        <v>142</v>
      </c>
      <c r="E66" s="5"/>
      <c r="F66" s="5"/>
      <c r="G66" s="5"/>
      <c r="H66" s="5"/>
      <c r="I66" s="5"/>
      <c r="J66" s="5"/>
      <c r="K66" s="238"/>
      <c r="L66" s="239"/>
      <c r="M66" s="240"/>
      <c r="N66" s="177"/>
      <c r="O66" s="170"/>
      <c r="P66" s="170"/>
      <c r="Q66" s="170"/>
      <c r="R66" s="92"/>
      <c r="S66" s="71"/>
      <c r="U66" s="109"/>
      <c r="V66" s="109"/>
      <c r="W66" s="109"/>
      <c r="X66" s="4"/>
      <c r="Y66" s="4"/>
      <c r="Z66" s="4"/>
      <c r="AA66" s="4"/>
      <c r="AB66" s="4"/>
    </row>
    <row r="67" spans="2:28" s="11" customFormat="1" ht="14.5" thickBot="1" x14ac:dyDescent="0.35">
      <c r="B67" s="54"/>
      <c r="C67" s="9">
        <v>3.2</v>
      </c>
      <c r="D67" s="10" t="s">
        <v>37</v>
      </c>
      <c r="E67" s="5"/>
      <c r="F67" s="5"/>
      <c r="G67" s="5"/>
      <c r="H67" s="5"/>
      <c r="I67" s="5"/>
      <c r="J67" s="5"/>
      <c r="K67" s="238"/>
      <c r="L67" s="321"/>
      <c r="M67" s="322"/>
      <c r="N67" s="177"/>
      <c r="O67" s="241" t="str">
        <f>IF(AND(ISNUMBER(K64), ISNUMBER(K67), K67&lt;K64), "5.1 &gt; 5.2", "")</f>
        <v/>
      </c>
      <c r="P67" s="241"/>
      <c r="Q67" s="241"/>
      <c r="R67" s="92"/>
      <c r="S67" s="71"/>
      <c r="U67" s="110"/>
      <c r="V67" s="110"/>
      <c r="W67" s="110"/>
      <c r="X67" s="12"/>
      <c r="Y67" s="12"/>
      <c r="Z67" s="12"/>
      <c r="AA67" s="12"/>
      <c r="AB67" s="12"/>
    </row>
    <row r="68" spans="2:28" x14ac:dyDescent="0.3">
      <c r="B68" s="54"/>
      <c r="C68" s="30"/>
      <c r="D68" s="5" t="s">
        <v>38</v>
      </c>
      <c r="E68" s="5"/>
      <c r="F68" s="5"/>
      <c r="G68" s="5"/>
      <c r="H68" s="5"/>
      <c r="I68" s="5"/>
      <c r="J68" s="5"/>
      <c r="K68" s="177"/>
      <c r="L68" s="177"/>
      <c r="M68" s="177"/>
      <c r="N68" s="177"/>
      <c r="O68" s="177"/>
      <c r="P68" s="177"/>
      <c r="Q68" s="177"/>
      <c r="R68" s="92"/>
      <c r="S68" s="71"/>
    </row>
    <row r="69" spans="2:28" s="3" customFormat="1" x14ac:dyDescent="0.3">
      <c r="B69" s="54"/>
      <c r="C69" s="30"/>
      <c r="D69" s="5" t="s">
        <v>39</v>
      </c>
      <c r="E69" s="5"/>
      <c r="F69" s="5"/>
      <c r="G69" s="5"/>
      <c r="H69" s="5"/>
      <c r="I69" s="5"/>
      <c r="J69" s="5"/>
      <c r="K69" s="177"/>
      <c r="L69" s="177"/>
      <c r="M69" s="177"/>
      <c r="N69" s="177"/>
      <c r="O69" s="177"/>
      <c r="P69" s="177"/>
      <c r="Q69" s="177"/>
      <c r="R69" s="92"/>
      <c r="S69" s="71"/>
      <c r="U69" s="109"/>
      <c r="V69" s="109"/>
      <c r="W69" s="109"/>
      <c r="X69" s="4"/>
      <c r="Y69" s="4"/>
      <c r="Z69" s="4"/>
      <c r="AA69" s="4"/>
      <c r="AB69" s="4"/>
    </row>
    <row r="70" spans="2:28" s="3" customFormat="1" ht="14.5" thickBot="1" x14ac:dyDescent="0.35">
      <c r="B70" s="56"/>
      <c r="C70" s="44"/>
      <c r="D70" s="44"/>
      <c r="E70" s="44"/>
      <c r="F70" s="44"/>
      <c r="G70" s="44"/>
      <c r="H70" s="44"/>
      <c r="I70" s="44"/>
      <c r="J70" s="44"/>
      <c r="K70" s="180"/>
      <c r="L70" s="180"/>
      <c r="M70" s="290"/>
      <c r="N70" s="290"/>
      <c r="O70" s="180"/>
      <c r="P70" s="290"/>
      <c r="Q70" s="290"/>
      <c r="R70" s="44"/>
      <c r="S70" s="57"/>
      <c r="U70" s="109"/>
      <c r="V70" s="109"/>
      <c r="W70" s="109"/>
      <c r="X70" s="4"/>
      <c r="Y70" s="4"/>
      <c r="Z70" s="4"/>
      <c r="AA70" s="4"/>
      <c r="AB70" s="4"/>
    </row>
    <row r="71" spans="2:28" s="3" customFormat="1" ht="15" thickTop="1" thickBot="1" x14ac:dyDescent="0.35">
      <c r="B71" s="45"/>
      <c r="C71" s="45"/>
      <c r="D71" s="45"/>
      <c r="E71" s="45"/>
      <c r="F71" s="45"/>
      <c r="G71" s="45"/>
      <c r="H71" s="45"/>
      <c r="I71" s="45"/>
      <c r="J71" s="45"/>
      <c r="K71" s="181"/>
      <c r="L71" s="181"/>
      <c r="M71" s="181"/>
      <c r="N71" s="181"/>
      <c r="O71" s="181"/>
      <c r="P71" s="181"/>
      <c r="Q71" s="181"/>
      <c r="R71" s="45"/>
      <c r="S71" s="45"/>
      <c r="U71" s="109"/>
      <c r="V71" s="109"/>
      <c r="W71" s="109"/>
      <c r="X71" s="4"/>
      <c r="Y71" s="4"/>
      <c r="Z71" s="4"/>
      <c r="AA71" s="4"/>
      <c r="AB71" s="4"/>
    </row>
    <row r="72" spans="2:28" s="3" customFormat="1" ht="14.5" thickTop="1" x14ac:dyDescent="0.3">
      <c r="B72" s="67"/>
      <c r="C72" s="68"/>
      <c r="D72" s="68"/>
      <c r="E72" s="68"/>
      <c r="F72" s="68"/>
      <c r="G72" s="68"/>
      <c r="H72" s="68"/>
      <c r="I72" s="68"/>
      <c r="J72" s="68"/>
      <c r="K72" s="189"/>
      <c r="L72" s="189"/>
      <c r="M72" s="189"/>
      <c r="N72" s="189"/>
      <c r="O72" s="189"/>
      <c r="P72" s="189"/>
      <c r="Q72" s="189"/>
      <c r="R72" s="68"/>
      <c r="S72" s="69"/>
      <c r="U72" s="109"/>
      <c r="V72" s="109"/>
      <c r="W72" s="109"/>
      <c r="X72" s="4"/>
      <c r="Y72" s="4"/>
      <c r="Z72" s="4"/>
      <c r="AA72" s="4"/>
      <c r="AB72" s="4"/>
    </row>
    <row r="73" spans="2:28" s="3" customFormat="1" ht="18" x14ac:dyDescent="0.4">
      <c r="B73" s="54"/>
      <c r="C73" s="100" t="s">
        <v>94</v>
      </c>
      <c r="D73" s="5"/>
      <c r="E73" s="5"/>
      <c r="F73" s="5"/>
      <c r="G73" s="5"/>
      <c r="H73" s="5"/>
      <c r="I73" s="5"/>
      <c r="J73" s="5"/>
      <c r="K73" s="177"/>
      <c r="L73" s="177"/>
      <c r="M73" s="177"/>
      <c r="N73" s="177"/>
      <c r="O73" s="177"/>
      <c r="P73" s="177"/>
      <c r="Q73" s="177"/>
      <c r="R73" s="5"/>
      <c r="S73" s="55"/>
      <c r="U73" s="109"/>
      <c r="V73" s="109"/>
      <c r="W73" s="109"/>
      <c r="X73" s="4"/>
      <c r="Y73" s="4"/>
      <c r="Z73" s="4"/>
      <c r="AA73" s="4"/>
      <c r="AB73" s="4"/>
    </row>
    <row r="74" spans="2:28" s="3" customFormat="1" ht="14.5" thickBot="1" x14ac:dyDescent="0.35">
      <c r="B74" s="54"/>
      <c r="C74" s="5"/>
      <c r="D74" s="7"/>
      <c r="E74" s="5"/>
      <c r="F74" s="5"/>
      <c r="G74" s="5"/>
      <c r="H74" s="5"/>
      <c r="I74" s="5"/>
      <c r="J74" s="5"/>
      <c r="K74" s="326" t="s">
        <v>1572</v>
      </c>
      <c r="L74" s="326"/>
      <c r="M74" s="326"/>
      <c r="N74" s="177"/>
      <c r="O74" s="326" t="s">
        <v>1573</v>
      </c>
      <c r="P74" s="326"/>
      <c r="Q74" s="326"/>
      <c r="R74" s="5"/>
      <c r="S74" s="55"/>
      <c r="U74" s="109"/>
      <c r="V74" s="109"/>
      <c r="W74" s="109"/>
      <c r="X74" s="4"/>
      <c r="Y74" s="4"/>
      <c r="Z74" s="4"/>
      <c r="AA74" s="4"/>
      <c r="AB74" s="4"/>
    </row>
    <row r="75" spans="2:28" s="3" customFormat="1" ht="16.5" thickTop="1" thickBot="1" x14ac:dyDescent="0.4">
      <c r="B75" s="54"/>
      <c r="C75" s="102">
        <v>4</v>
      </c>
      <c r="D75" s="103" t="s">
        <v>185</v>
      </c>
      <c r="E75" s="104"/>
      <c r="F75" s="103"/>
      <c r="G75" s="74"/>
      <c r="H75" s="74"/>
      <c r="I75" s="227" t="str">
        <f>IF((SUM(K77, K95, K101, K120))&lt;&gt;K75,(SUM(K77, K95, K101, K120)),"")</f>
        <v/>
      </c>
      <c r="J75" s="227"/>
      <c r="K75" s="327">
        <f>SUM(K77,K95,K101,K120)</f>
        <v>0</v>
      </c>
      <c r="L75" s="328"/>
      <c r="M75" s="329"/>
      <c r="N75" s="192"/>
      <c r="O75" s="327">
        <f>SUM(O77,O95,O101,O120)</f>
        <v>0</v>
      </c>
      <c r="P75" s="328"/>
      <c r="Q75" s="329"/>
      <c r="R75" s="93" t="str">
        <f>IF((SUM(O77, O95, O101, O120))&lt;&gt;O75,(SUM(O77, O95, O101, O120)),"")</f>
        <v/>
      </c>
      <c r="S75" s="55"/>
      <c r="U75" s="111"/>
      <c r="V75" s="111"/>
      <c r="W75" s="111"/>
      <c r="X75" s="112"/>
      <c r="Y75" s="15"/>
      <c r="Z75" s="15"/>
      <c r="AA75" s="15"/>
      <c r="AB75" s="4"/>
    </row>
    <row r="76" spans="2:28" s="3" customFormat="1" ht="15" thickTop="1" thickBot="1" x14ac:dyDescent="0.35">
      <c r="B76" s="54"/>
      <c r="C76" s="5"/>
      <c r="D76" s="7"/>
      <c r="E76" s="5"/>
      <c r="F76" s="5"/>
      <c r="G76" s="5"/>
      <c r="H76" s="5"/>
      <c r="I76" s="220"/>
      <c r="J76" s="225"/>
      <c r="K76" s="320"/>
      <c r="L76" s="320"/>
      <c r="M76" s="320"/>
      <c r="N76" s="170"/>
      <c r="O76" s="320"/>
      <c r="P76" s="320"/>
      <c r="Q76" s="320"/>
      <c r="R76" s="220"/>
      <c r="S76" s="285"/>
      <c r="U76" s="109"/>
      <c r="V76" s="109"/>
      <c r="W76" s="109"/>
      <c r="X76" s="4"/>
      <c r="Y76" s="4"/>
      <c r="Z76" s="4"/>
      <c r="AA76" s="4"/>
      <c r="AB76" s="4"/>
    </row>
    <row r="77" spans="2:28" s="3" customFormat="1" ht="14.5" thickBot="1" x14ac:dyDescent="0.35">
      <c r="B77" s="54"/>
      <c r="C77" s="28">
        <v>4.0999999999999996</v>
      </c>
      <c r="D77" s="29" t="s">
        <v>177</v>
      </c>
      <c r="E77" s="31"/>
      <c r="F77" s="31"/>
      <c r="G77" s="31"/>
      <c r="H77" s="31"/>
      <c r="I77" s="31"/>
      <c r="J77" s="31"/>
      <c r="K77" s="214">
        <f>SUM(K79,K85,K91:M93)</f>
        <v>0</v>
      </c>
      <c r="L77" s="215"/>
      <c r="M77" s="216"/>
      <c r="N77" s="170"/>
      <c r="O77" s="214">
        <f>SUM(O79,O85,O91:Q93)</f>
        <v>0</v>
      </c>
      <c r="P77" s="215"/>
      <c r="Q77" s="216"/>
      <c r="R77" s="297" t="str">
        <f>IF(SUM(O80:O83,O86:O89,O91:O93)&lt;&gt;O77, SUM(O80:O83,O86:O89,O91:O93), "")</f>
        <v/>
      </c>
      <c r="S77" s="285"/>
      <c r="U77" s="109"/>
      <c r="V77" s="109"/>
      <c r="W77" s="109"/>
      <c r="X77" s="4"/>
      <c r="Y77" s="4"/>
      <c r="Z77" s="4"/>
      <c r="AA77" s="4"/>
      <c r="AB77" s="4"/>
    </row>
    <row r="78" spans="2:28" s="3" customFormat="1" x14ac:dyDescent="0.3">
      <c r="B78" s="54"/>
      <c r="C78" s="5"/>
      <c r="D78" s="7"/>
      <c r="E78" s="5"/>
      <c r="F78" s="5"/>
      <c r="G78" s="5"/>
      <c r="H78" s="5"/>
      <c r="I78" s="220"/>
      <c r="J78" s="225"/>
      <c r="K78" s="222"/>
      <c r="L78" s="222"/>
      <c r="M78" s="222"/>
      <c r="N78" s="170"/>
      <c r="O78" s="222"/>
      <c r="P78" s="222"/>
      <c r="Q78" s="222"/>
      <c r="R78" s="31"/>
      <c r="S78" s="80"/>
      <c r="U78" s="109"/>
      <c r="V78" s="109"/>
      <c r="W78" s="109"/>
      <c r="X78" s="4"/>
      <c r="Y78" s="4"/>
      <c r="Z78" s="4"/>
      <c r="AA78" s="4"/>
      <c r="AB78" s="4"/>
    </row>
    <row r="79" spans="2:28" s="3" customFormat="1" x14ac:dyDescent="0.3">
      <c r="B79" s="54"/>
      <c r="C79" s="6" t="s">
        <v>144</v>
      </c>
      <c r="D79" s="7" t="s">
        <v>40</v>
      </c>
      <c r="E79" s="5"/>
      <c r="F79" s="5"/>
      <c r="G79" s="5"/>
      <c r="H79" s="5"/>
      <c r="I79" s="220" t="str">
        <f>IF(SUM(K80:K83)&lt;&gt;K79, SUM(K80:K83), "")</f>
        <v/>
      </c>
      <c r="J79" s="220"/>
      <c r="K79" s="304">
        <f>SUM(K80:M83)</f>
        <v>0</v>
      </c>
      <c r="L79" s="305"/>
      <c r="M79" s="306"/>
      <c r="N79" s="170"/>
      <c r="O79" s="304">
        <f>SUM(O80:O83)</f>
        <v>0</v>
      </c>
      <c r="P79" s="305"/>
      <c r="Q79" s="306"/>
      <c r="R79" s="284" t="str">
        <f>IF(SUM(O80:O83)&lt;&gt;O79, SUM(O80:O83), "")</f>
        <v/>
      </c>
      <c r="S79" s="285"/>
      <c r="U79" s="109"/>
      <c r="V79" s="109"/>
      <c r="W79" s="109"/>
      <c r="X79" s="4"/>
      <c r="Y79" s="4"/>
      <c r="Z79" s="4"/>
      <c r="AA79" s="4"/>
      <c r="AB79" s="4"/>
    </row>
    <row r="80" spans="2:28" s="3" customFormat="1" x14ac:dyDescent="0.3">
      <c r="B80" s="54"/>
      <c r="C80" s="34" t="s">
        <v>145</v>
      </c>
      <c r="D80" s="38" t="s">
        <v>41</v>
      </c>
      <c r="E80" s="5"/>
      <c r="F80" s="5"/>
      <c r="G80" s="5"/>
      <c r="H80" s="5"/>
      <c r="I80" s="233" t="str">
        <f>IF(AND((OR(ISNUMBER(K81), ISNUMBER(K82), ISNUMBER(#REF!))), ISBLANK(K80)), "Landing charges?", "")</f>
        <v/>
      </c>
      <c r="J80" s="311"/>
      <c r="K80" s="242"/>
      <c r="L80" s="243"/>
      <c r="M80" s="244"/>
      <c r="N80" s="170"/>
      <c r="O80" s="242"/>
      <c r="P80" s="243"/>
      <c r="Q80" s="244"/>
      <c r="R80" s="284" t="str">
        <f>IF(AND((OR(ISNUMBER(O81), ISNUMBER(#REF!), ISNUMBER(O82))), ISBLANK(O80)), "Landing charges?", "")</f>
        <v/>
      </c>
      <c r="S80" s="285"/>
      <c r="U80" s="109"/>
      <c r="V80" s="109"/>
      <c r="W80" s="109"/>
      <c r="X80" s="4"/>
      <c r="Y80" s="4"/>
      <c r="Z80" s="4"/>
      <c r="AA80" s="4"/>
      <c r="AB80" s="4"/>
    </row>
    <row r="81" spans="2:28" s="3" customFormat="1" x14ac:dyDescent="0.3">
      <c r="B81" s="54"/>
      <c r="C81" s="34" t="s">
        <v>146</v>
      </c>
      <c r="D81" s="38" t="s">
        <v>42</v>
      </c>
      <c r="E81" s="5"/>
      <c r="F81" s="5"/>
      <c r="G81" s="5"/>
      <c r="H81" s="5"/>
      <c r="I81" s="220"/>
      <c r="J81" s="226"/>
      <c r="K81" s="242"/>
      <c r="L81" s="243"/>
      <c r="M81" s="244"/>
      <c r="N81" s="170"/>
      <c r="O81" s="242"/>
      <c r="P81" s="243"/>
      <c r="Q81" s="244"/>
      <c r="R81" s="31"/>
      <c r="S81" s="80"/>
      <c r="U81" s="109"/>
      <c r="V81" s="109"/>
      <c r="W81" s="109"/>
      <c r="X81" s="4"/>
      <c r="Y81" s="4"/>
      <c r="Z81" s="4"/>
      <c r="AA81" s="4"/>
      <c r="AB81" s="4"/>
    </row>
    <row r="82" spans="2:28" s="3" customFormat="1" x14ac:dyDescent="0.3">
      <c r="B82" s="54"/>
      <c r="C82" s="34" t="s">
        <v>147</v>
      </c>
      <c r="D82" s="38" t="s">
        <v>43</v>
      </c>
      <c r="E82" s="5"/>
      <c r="F82" s="5"/>
      <c r="G82" s="5"/>
      <c r="H82" s="5"/>
      <c r="I82" s="220"/>
      <c r="J82" s="226"/>
      <c r="K82" s="242"/>
      <c r="L82" s="243"/>
      <c r="M82" s="244"/>
      <c r="N82" s="170"/>
      <c r="O82" s="242"/>
      <c r="P82" s="243"/>
      <c r="Q82" s="244"/>
      <c r="R82" s="31"/>
      <c r="S82" s="80"/>
      <c r="U82" s="109"/>
      <c r="V82" s="109"/>
      <c r="W82" s="109"/>
      <c r="X82" s="4"/>
      <c r="Y82" s="4"/>
      <c r="Z82" s="4"/>
      <c r="AA82" s="4"/>
      <c r="AB82" s="4"/>
    </row>
    <row r="83" spans="2:28" s="3" customFormat="1" ht="14.5" thickBot="1" x14ac:dyDescent="0.35">
      <c r="B83" s="54"/>
      <c r="C83" s="34" t="s">
        <v>148</v>
      </c>
      <c r="D83" s="38" t="s">
        <v>122</v>
      </c>
      <c r="E83" s="5"/>
      <c r="F83" s="5"/>
      <c r="G83" s="5"/>
      <c r="H83" s="5"/>
      <c r="I83" s="220"/>
      <c r="J83" s="226"/>
      <c r="K83" s="314"/>
      <c r="L83" s="315"/>
      <c r="M83" s="316"/>
      <c r="N83" s="168"/>
      <c r="O83" s="317"/>
      <c r="P83" s="318"/>
      <c r="Q83" s="319"/>
      <c r="R83" s="31"/>
      <c r="S83" s="80"/>
      <c r="U83" s="109"/>
      <c r="V83" s="109"/>
      <c r="W83" s="109"/>
      <c r="X83" s="4"/>
      <c r="Y83" s="4"/>
      <c r="Z83" s="4"/>
      <c r="AA83" s="4"/>
      <c r="AB83" s="4"/>
    </row>
    <row r="84" spans="2:28" s="3" customFormat="1" x14ac:dyDescent="0.3">
      <c r="B84" s="54"/>
      <c r="C84" s="6"/>
      <c r="D84" s="7"/>
      <c r="E84" s="5"/>
      <c r="F84" s="5"/>
      <c r="G84" s="5"/>
      <c r="H84" s="5"/>
      <c r="I84" s="220"/>
      <c r="J84" s="225"/>
      <c r="K84" s="222"/>
      <c r="L84" s="222"/>
      <c r="M84" s="222"/>
      <c r="N84" s="170"/>
      <c r="O84" s="222"/>
      <c r="P84" s="222"/>
      <c r="Q84" s="222"/>
      <c r="R84" s="31"/>
      <c r="S84" s="80"/>
      <c r="U84" s="109"/>
      <c r="V84" s="109"/>
      <c r="W84" s="109"/>
      <c r="X84" s="4"/>
      <c r="Y84" s="4"/>
      <c r="Z84" s="4"/>
      <c r="AA84" s="4"/>
      <c r="AB84" s="4"/>
    </row>
    <row r="85" spans="2:28" s="3" customFormat="1" x14ac:dyDescent="0.3">
      <c r="B85" s="54"/>
      <c r="C85" s="6" t="s">
        <v>149</v>
      </c>
      <c r="D85" s="7" t="s">
        <v>44</v>
      </c>
      <c r="E85" s="5"/>
      <c r="F85" s="5"/>
      <c r="G85" s="5"/>
      <c r="H85" s="5"/>
      <c r="I85" s="220" t="str">
        <f>IF(SUM(K86:K89)&lt;&gt;K85, SUM(K86:K89), "")</f>
        <v/>
      </c>
      <c r="J85" s="220"/>
      <c r="K85" s="304">
        <f>SUM(K86:M89)</f>
        <v>0</v>
      </c>
      <c r="L85" s="305"/>
      <c r="M85" s="306"/>
      <c r="N85" s="170"/>
      <c r="O85" s="304">
        <f>SUM(O86:Q89)</f>
        <v>0</v>
      </c>
      <c r="P85" s="305"/>
      <c r="Q85" s="306"/>
      <c r="R85" s="284" t="str">
        <f>IF(SUM(O86:O89)&lt;&gt;O85, SUM(O86:O89), "")</f>
        <v/>
      </c>
      <c r="S85" s="285"/>
      <c r="U85" s="109"/>
      <c r="V85" s="109"/>
      <c r="W85" s="109"/>
      <c r="X85" s="4"/>
      <c r="Y85" s="4"/>
      <c r="Z85" s="4"/>
      <c r="AA85" s="4"/>
      <c r="AB85" s="4"/>
    </row>
    <row r="86" spans="2:28" s="3" customFormat="1" x14ac:dyDescent="0.3">
      <c r="B86" s="54"/>
      <c r="C86" s="34" t="s">
        <v>150</v>
      </c>
      <c r="D86" s="38" t="s">
        <v>123</v>
      </c>
      <c r="E86" s="5"/>
      <c r="F86" s="5"/>
      <c r="G86" s="5"/>
      <c r="H86" s="5"/>
      <c r="I86" s="233" t="str">
        <f>IF(AND((OR(ISNUMBER(K87), ISNUMBER(K88), ISNUMBER(K89))), ISBLANK(K86)), "Passenger charges?", "")</f>
        <v/>
      </c>
      <c r="J86" s="311"/>
      <c r="K86" s="302"/>
      <c r="L86" s="302"/>
      <c r="M86" s="302"/>
      <c r="N86" s="170"/>
      <c r="O86" s="302"/>
      <c r="P86" s="302"/>
      <c r="Q86" s="302"/>
      <c r="R86" s="312" t="str">
        <f>IF(AND((OR(ISNUMBER(O87), ISNUMBER(O88), ISNUMBER(O89))), ISBLANK(O86)), "Passenger charges?", "")</f>
        <v/>
      </c>
      <c r="S86" s="313"/>
      <c r="U86" s="109"/>
      <c r="V86" s="109"/>
      <c r="W86" s="109"/>
      <c r="X86" s="4"/>
      <c r="Y86" s="4"/>
      <c r="Z86" s="4"/>
      <c r="AA86" s="4"/>
      <c r="AB86" s="4"/>
    </row>
    <row r="87" spans="2:28" s="3" customFormat="1" x14ac:dyDescent="0.3">
      <c r="B87" s="54"/>
      <c r="C87" s="34" t="s">
        <v>151</v>
      </c>
      <c r="D87" s="38" t="s">
        <v>45</v>
      </c>
      <c r="E87" s="5"/>
      <c r="F87" s="5"/>
      <c r="G87" s="5"/>
      <c r="H87" s="31"/>
      <c r="I87" s="31"/>
      <c r="J87" s="31"/>
      <c r="K87" s="302"/>
      <c r="L87" s="302"/>
      <c r="M87" s="302"/>
      <c r="N87" s="170"/>
      <c r="O87" s="302"/>
      <c r="P87" s="302"/>
      <c r="Q87" s="302"/>
      <c r="R87" s="31"/>
      <c r="S87" s="80"/>
      <c r="U87" s="109"/>
      <c r="V87" s="109"/>
      <c r="W87" s="109"/>
      <c r="X87" s="4"/>
      <c r="Y87" s="4"/>
      <c r="Z87" s="4"/>
      <c r="AA87" s="4"/>
      <c r="AB87" s="4"/>
    </row>
    <row r="88" spans="2:28" s="3" customFormat="1" x14ac:dyDescent="0.3">
      <c r="B88" s="54"/>
      <c r="C88" s="34" t="s">
        <v>152</v>
      </c>
      <c r="D88" s="38" t="s">
        <v>46</v>
      </c>
      <c r="E88" s="5"/>
      <c r="F88" s="5"/>
      <c r="G88" s="5"/>
      <c r="H88" s="5"/>
      <c r="I88" s="31"/>
      <c r="J88" s="31"/>
      <c r="K88" s="302"/>
      <c r="L88" s="302"/>
      <c r="M88" s="302"/>
      <c r="N88" s="170"/>
      <c r="O88" s="302"/>
      <c r="P88" s="302"/>
      <c r="Q88" s="302"/>
      <c r="R88" s="31"/>
      <c r="S88" s="80"/>
      <c r="U88" s="109"/>
      <c r="V88" s="109"/>
      <c r="W88" s="109"/>
      <c r="X88" s="4"/>
      <c r="Y88" s="4"/>
      <c r="Z88" s="4"/>
      <c r="AA88" s="4"/>
      <c r="AB88" s="4"/>
    </row>
    <row r="89" spans="2:28" s="3" customFormat="1" x14ac:dyDescent="0.3">
      <c r="B89" s="54"/>
      <c r="C89" s="34" t="s">
        <v>153</v>
      </c>
      <c r="D89" s="38" t="s">
        <v>124</v>
      </c>
      <c r="E89" s="5"/>
      <c r="F89" s="5"/>
      <c r="G89" s="5"/>
      <c r="H89" s="5"/>
      <c r="I89" s="31"/>
      <c r="J89" s="31"/>
      <c r="K89" s="302"/>
      <c r="L89" s="302"/>
      <c r="M89" s="302"/>
      <c r="N89" s="170"/>
      <c r="O89" s="302"/>
      <c r="P89" s="302"/>
      <c r="Q89" s="302"/>
      <c r="R89" s="31"/>
      <c r="S89" s="80"/>
      <c r="U89" s="109"/>
      <c r="V89" s="109"/>
      <c r="W89" s="109"/>
      <c r="X89" s="4"/>
      <c r="Y89" s="4"/>
      <c r="Z89" s="4"/>
      <c r="AA89" s="4"/>
      <c r="AB89" s="4"/>
    </row>
    <row r="90" spans="2:28" s="3" customFormat="1" x14ac:dyDescent="0.3">
      <c r="B90" s="54"/>
      <c r="C90" s="6"/>
      <c r="D90" s="7"/>
      <c r="E90" s="5"/>
      <c r="F90" s="5"/>
      <c r="G90" s="5"/>
      <c r="H90" s="5"/>
      <c r="I90" s="31"/>
      <c r="J90" s="31"/>
      <c r="K90" s="310"/>
      <c r="L90" s="310"/>
      <c r="M90" s="310"/>
      <c r="N90" s="177"/>
      <c r="O90" s="310"/>
      <c r="P90" s="310"/>
      <c r="Q90" s="310"/>
      <c r="R90" s="31"/>
      <c r="S90" s="80"/>
      <c r="U90" s="109"/>
      <c r="V90" s="109"/>
      <c r="W90" s="109"/>
      <c r="X90" s="4"/>
      <c r="Y90" s="4"/>
      <c r="Z90" s="4"/>
      <c r="AA90" s="4"/>
      <c r="AB90" s="4"/>
    </row>
    <row r="91" spans="2:28" s="3" customFormat="1" x14ac:dyDescent="0.3">
      <c r="B91" s="54"/>
      <c r="C91" s="6" t="s">
        <v>154</v>
      </c>
      <c r="D91" s="7" t="s">
        <v>47</v>
      </c>
      <c r="E91" s="5"/>
      <c r="F91" s="5"/>
      <c r="G91" s="5"/>
      <c r="H91" s="5"/>
      <c r="I91" s="31"/>
      <c r="J91" s="31"/>
      <c r="K91" s="302"/>
      <c r="L91" s="302"/>
      <c r="M91" s="302"/>
      <c r="N91" s="170"/>
      <c r="O91" s="302"/>
      <c r="P91" s="302"/>
      <c r="Q91" s="302"/>
      <c r="R91" s="31"/>
      <c r="S91" s="80"/>
      <c r="U91" s="109"/>
      <c r="V91" s="109"/>
      <c r="W91" s="109"/>
      <c r="X91" s="4"/>
      <c r="Y91" s="4"/>
      <c r="Z91" s="4"/>
      <c r="AA91" s="4"/>
      <c r="AB91" s="4"/>
    </row>
    <row r="92" spans="2:28" s="3" customFormat="1" x14ac:dyDescent="0.3">
      <c r="B92" s="54"/>
      <c r="C92" s="6" t="s">
        <v>155</v>
      </c>
      <c r="D92" s="7" t="s">
        <v>48</v>
      </c>
      <c r="E92" s="5"/>
      <c r="F92" s="5"/>
      <c r="G92" s="5"/>
      <c r="H92" s="5"/>
      <c r="I92" s="31"/>
      <c r="J92" s="31"/>
      <c r="K92" s="217"/>
      <c r="L92" s="218"/>
      <c r="M92" s="219"/>
      <c r="N92" s="168"/>
      <c r="O92" s="217"/>
      <c r="P92" s="218"/>
      <c r="Q92" s="219"/>
      <c r="R92" s="31"/>
      <c r="S92" s="80"/>
      <c r="U92" s="109"/>
      <c r="V92" s="109"/>
      <c r="W92" s="109"/>
      <c r="X92" s="4"/>
      <c r="Y92" s="4"/>
      <c r="Z92" s="4"/>
      <c r="AA92" s="4"/>
      <c r="AB92" s="4"/>
    </row>
    <row r="93" spans="2:28" s="3" customFormat="1" ht="14.5" thickBot="1" x14ac:dyDescent="0.35">
      <c r="B93" s="54"/>
      <c r="C93" s="6" t="s">
        <v>175</v>
      </c>
      <c r="D93" s="7" t="s">
        <v>49</v>
      </c>
      <c r="E93" s="5"/>
      <c r="F93" s="5"/>
      <c r="G93" s="5"/>
      <c r="H93" s="5"/>
      <c r="I93" s="31"/>
      <c r="J93" s="31"/>
      <c r="K93" s="302"/>
      <c r="L93" s="302"/>
      <c r="M93" s="302"/>
      <c r="N93" s="170"/>
      <c r="O93" s="302"/>
      <c r="P93" s="302"/>
      <c r="Q93" s="302"/>
      <c r="R93" s="31"/>
      <c r="S93" s="80"/>
      <c r="U93" s="109"/>
      <c r="V93" s="109"/>
      <c r="W93" s="109"/>
      <c r="X93" s="4"/>
      <c r="Y93" s="4"/>
      <c r="Z93" s="4"/>
      <c r="AA93" s="4"/>
      <c r="AB93" s="4"/>
    </row>
    <row r="94" spans="2:28" s="3" customFormat="1" ht="14.5" thickBot="1" x14ac:dyDescent="0.35">
      <c r="B94" s="54"/>
      <c r="C94" s="31"/>
      <c r="D94" s="7"/>
      <c r="E94" s="5"/>
      <c r="F94" s="5"/>
      <c r="G94" s="5"/>
      <c r="H94" s="5"/>
      <c r="I94" s="31"/>
      <c r="J94" s="31"/>
      <c r="K94" s="222"/>
      <c r="L94" s="222"/>
      <c r="M94" s="222"/>
      <c r="N94" s="170"/>
      <c r="O94" s="222"/>
      <c r="P94" s="222"/>
      <c r="Q94" s="222"/>
      <c r="R94" s="31"/>
      <c r="S94" s="80"/>
      <c r="U94" s="109"/>
      <c r="V94" s="109"/>
      <c r="W94" s="109"/>
      <c r="X94" s="4"/>
      <c r="Y94" s="4"/>
      <c r="Z94" s="4"/>
      <c r="AA94" s="4"/>
      <c r="AB94" s="4"/>
    </row>
    <row r="95" spans="2:28" s="3" customFormat="1" ht="14.5" thickBot="1" x14ac:dyDescent="0.35">
      <c r="B95" s="54"/>
      <c r="C95" s="28">
        <v>4.2</v>
      </c>
      <c r="D95" s="29" t="s">
        <v>178</v>
      </c>
      <c r="E95" s="31"/>
      <c r="F95" s="31"/>
      <c r="G95" s="31"/>
      <c r="H95" s="31"/>
      <c r="I95" s="31"/>
      <c r="J95" s="31"/>
      <c r="K95" s="214">
        <f>SUM(K97:K99)</f>
        <v>0</v>
      </c>
      <c r="L95" s="215"/>
      <c r="M95" s="216"/>
      <c r="N95" s="170"/>
      <c r="O95" s="214">
        <f>SUM(O97:O99)</f>
        <v>0</v>
      </c>
      <c r="P95" s="215"/>
      <c r="Q95" s="216"/>
      <c r="R95" s="297" t="str">
        <f>IF(SUM(O97:O99)&lt;&gt;O95, SUM(O97:O99), "")</f>
        <v/>
      </c>
      <c r="S95" s="285"/>
      <c r="U95" s="109"/>
      <c r="V95" s="109"/>
      <c r="W95" s="109"/>
      <c r="X95" s="4"/>
      <c r="Y95" s="4"/>
      <c r="Z95" s="4"/>
      <c r="AA95" s="4"/>
      <c r="AB95" s="4"/>
    </row>
    <row r="96" spans="2:28" s="3" customFormat="1" x14ac:dyDescent="0.3">
      <c r="B96" s="54"/>
      <c r="C96" s="5"/>
      <c r="D96" s="7"/>
      <c r="E96" s="5"/>
      <c r="F96" s="5"/>
      <c r="G96" s="5"/>
      <c r="H96" s="5"/>
      <c r="I96" s="31"/>
      <c r="J96" s="31"/>
      <c r="K96" s="222"/>
      <c r="L96" s="222"/>
      <c r="M96" s="222"/>
      <c r="N96" s="170"/>
      <c r="O96" s="222"/>
      <c r="P96" s="222"/>
      <c r="Q96" s="222"/>
      <c r="R96" s="31"/>
      <c r="S96" s="80"/>
      <c r="U96" s="109"/>
      <c r="V96" s="109"/>
      <c r="W96" s="109"/>
      <c r="X96" s="4"/>
      <c r="Y96" s="4"/>
      <c r="Z96" s="4"/>
      <c r="AA96" s="4"/>
      <c r="AB96" s="4"/>
    </row>
    <row r="97" spans="2:28" s="3" customFormat="1" x14ac:dyDescent="0.3">
      <c r="B97" s="54"/>
      <c r="C97" s="35" t="s">
        <v>156</v>
      </c>
      <c r="D97" s="17" t="s">
        <v>125</v>
      </c>
      <c r="E97" s="5"/>
      <c r="F97" s="5"/>
      <c r="G97" s="5"/>
      <c r="H97" s="5"/>
      <c r="I97" s="31"/>
      <c r="J97" s="31"/>
      <c r="K97" s="217"/>
      <c r="L97" s="218"/>
      <c r="M97" s="219"/>
      <c r="N97" s="168"/>
      <c r="O97" s="217"/>
      <c r="P97" s="218"/>
      <c r="Q97" s="219"/>
      <c r="R97" s="31"/>
      <c r="S97" s="80"/>
      <c r="U97" s="109"/>
      <c r="V97" s="109"/>
      <c r="W97" s="109"/>
      <c r="X97" s="4"/>
      <c r="Y97" s="4"/>
      <c r="Z97" s="4"/>
      <c r="AA97" s="4"/>
      <c r="AB97" s="4"/>
    </row>
    <row r="98" spans="2:28" s="3" customFormat="1" x14ac:dyDescent="0.3">
      <c r="B98" s="54"/>
      <c r="C98" s="35" t="s">
        <v>157</v>
      </c>
      <c r="D98" s="17" t="s">
        <v>126</v>
      </c>
      <c r="E98" s="5"/>
      <c r="F98" s="5"/>
      <c r="G98" s="5"/>
      <c r="H98" s="5"/>
      <c r="I98" s="31"/>
      <c r="J98" s="31"/>
      <c r="K98" s="302"/>
      <c r="L98" s="302"/>
      <c r="M98" s="302"/>
      <c r="N98" s="170"/>
      <c r="O98" s="302"/>
      <c r="P98" s="302"/>
      <c r="Q98" s="302"/>
      <c r="R98" s="31"/>
      <c r="S98" s="80"/>
      <c r="U98" s="109"/>
      <c r="V98" s="109"/>
      <c r="W98" s="109"/>
      <c r="X98" s="4"/>
      <c r="Y98" s="4"/>
      <c r="Z98" s="4"/>
      <c r="AA98" s="4"/>
      <c r="AB98" s="4"/>
    </row>
    <row r="99" spans="2:28" s="3" customFormat="1" x14ac:dyDescent="0.3">
      <c r="B99" s="54"/>
      <c r="C99" s="35" t="s">
        <v>158</v>
      </c>
      <c r="D99" s="17" t="s">
        <v>127</v>
      </c>
      <c r="E99" s="5"/>
      <c r="F99" s="5"/>
      <c r="G99" s="5"/>
      <c r="H99" s="5"/>
      <c r="I99" s="31"/>
      <c r="J99" s="31"/>
      <c r="K99" s="302"/>
      <c r="L99" s="302"/>
      <c r="M99" s="302"/>
      <c r="N99" s="170"/>
      <c r="O99" s="302"/>
      <c r="P99" s="302"/>
      <c r="Q99" s="302"/>
      <c r="R99" s="31"/>
      <c r="S99" s="80"/>
      <c r="U99" s="109"/>
      <c r="V99" s="109"/>
      <c r="W99" s="109"/>
      <c r="X99" s="4"/>
      <c r="Y99" s="4"/>
      <c r="Z99" s="4"/>
      <c r="AA99" s="4"/>
      <c r="AB99" s="4"/>
    </row>
    <row r="100" spans="2:28" s="3" customFormat="1" ht="14.5" thickBot="1" x14ac:dyDescent="0.35">
      <c r="B100" s="54"/>
      <c r="C100" s="31"/>
      <c r="D100" s="7"/>
      <c r="E100" s="5"/>
      <c r="F100" s="5"/>
      <c r="G100" s="5"/>
      <c r="H100" s="5"/>
      <c r="I100" s="31"/>
      <c r="J100" s="31"/>
      <c r="K100" s="303"/>
      <c r="L100" s="303"/>
      <c r="M100" s="303"/>
      <c r="N100" s="170"/>
      <c r="O100" s="303"/>
      <c r="P100" s="303"/>
      <c r="Q100" s="303"/>
      <c r="R100" s="31"/>
      <c r="S100" s="80"/>
      <c r="U100" s="109"/>
      <c r="V100" s="109"/>
      <c r="W100" s="109"/>
      <c r="X100" s="4"/>
      <c r="Y100" s="4"/>
      <c r="Z100" s="4"/>
      <c r="AA100" s="4"/>
      <c r="AB100" s="4"/>
    </row>
    <row r="101" spans="2:28" s="3" customFormat="1" ht="14.5" thickBot="1" x14ac:dyDescent="0.35">
      <c r="B101" s="54"/>
      <c r="C101" s="28">
        <v>4.3</v>
      </c>
      <c r="D101" s="29" t="s">
        <v>179</v>
      </c>
      <c r="E101" s="31"/>
      <c r="F101" s="31"/>
      <c r="G101" s="31"/>
      <c r="H101" s="31"/>
      <c r="I101" s="31"/>
      <c r="J101" s="31"/>
      <c r="K101" s="214">
        <f>SUM(K104,K106:M110,K113:M116,K118)</f>
        <v>0</v>
      </c>
      <c r="L101" s="215"/>
      <c r="M101" s="216"/>
      <c r="N101" s="170"/>
      <c r="O101" s="214">
        <f>SUM(O104,O106:Q110,O113:Q116,O118)</f>
        <v>0</v>
      </c>
      <c r="P101" s="215"/>
      <c r="Q101" s="216"/>
      <c r="R101" s="297" t="str">
        <f>IF(SUM(O104,O106:O110,O113:O116,O118)&lt;&gt;O101, SUM(O104,O106:O110,O113:O116,O118), "")</f>
        <v/>
      </c>
      <c r="S101" s="285"/>
      <c r="U101" s="109"/>
      <c r="V101" s="109"/>
      <c r="W101" s="109"/>
      <c r="X101" s="4"/>
      <c r="Y101" s="4"/>
      <c r="Z101" s="4"/>
      <c r="AA101" s="4"/>
      <c r="AB101" s="4"/>
    </row>
    <row r="102" spans="2:28" s="3" customFormat="1" x14ac:dyDescent="0.3">
      <c r="B102" s="54"/>
      <c r="C102" s="5"/>
      <c r="D102" s="7"/>
      <c r="E102" s="5"/>
      <c r="F102" s="5"/>
      <c r="G102" s="5"/>
      <c r="H102" s="5"/>
      <c r="I102" s="31"/>
      <c r="J102" s="31"/>
      <c r="K102" s="222"/>
      <c r="L102" s="222"/>
      <c r="M102" s="222"/>
      <c r="N102" s="170"/>
      <c r="O102" s="222"/>
      <c r="P102" s="222"/>
      <c r="Q102" s="222"/>
      <c r="R102" s="31"/>
      <c r="S102" s="80"/>
      <c r="U102" s="109"/>
      <c r="V102" s="109"/>
      <c r="W102" s="109"/>
      <c r="X102" s="4"/>
      <c r="Y102" s="4"/>
      <c r="Z102" s="4"/>
      <c r="AA102" s="4"/>
      <c r="AB102" s="4"/>
    </row>
    <row r="103" spans="2:28" s="3" customFormat="1" x14ac:dyDescent="0.3">
      <c r="B103" s="54"/>
      <c r="C103" s="6" t="s">
        <v>159</v>
      </c>
      <c r="D103" s="7" t="s">
        <v>1539</v>
      </c>
      <c r="E103" s="5"/>
      <c r="F103" s="5"/>
      <c r="G103" s="5"/>
      <c r="H103" s="5"/>
      <c r="I103" s="31"/>
      <c r="J103" s="31" t="str">
        <f>IF(SUM(K104,K106:K110)&lt;&gt;K103, SUM(K104,K106:K110), "")</f>
        <v/>
      </c>
      <c r="K103" s="304">
        <f>SUM(K104,K106:M110)</f>
        <v>0</v>
      </c>
      <c r="L103" s="305"/>
      <c r="M103" s="306"/>
      <c r="N103" s="170"/>
      <c r="O103" s="304">
        <f>SUM(O104,O106:Q110)</f>
        <v>0</v>
      </c>
      <c r="P103" s="305"/>
      <c r="Q103" s="306"/>
      <c r="R103" s="284" t="str">
        <f>IF(SUM(O104,O106:O110)&lt;&gt;O103, SUM(O104,O106:O110), "")</f>
        <v/>
      </c>
      <c r="S103" s="285"/>
      <c r="U103" s="109"/>
      <c r="V103" s="109"/>
      <c r="W103" s="109"/>
      <c r="X103" s="4"/>
      <c r="Y103" s="4"/>
      <c r="Z103" s="4"/>
      <c r="AA103" s="4"/>
      <c r="AB103" s="4"/>
    </row>
    <row r="104" spans="2:28" s="3" customFormat="1" x14ac:dyDescent="0.3">
      <c r="B104" s="54"/>
      <c r="C104" s="34" t="s">
        <v>160</v>
      </c>
      <c r="D104" s="38" t="s">
        <v>1540</v>
      </c>
      <c r="E104" s="5"/>
      <c r="F104" s="5"/>
      <c r="G104" s="5"/>
      <c r="H104" s="5"/>
      <c r="I104" s="220" t="str">
        <f>IF(AND(ISNUMBER(K104), ISNUMBER(K105), K104&lt;K105), K105, "")</f>
        <v/>
      </c>
      <c r="J104" s="255"/>
      <c r="K104" s="217"/>
      <c r="L104" s="218"/>
      <c r="M104" s="219"/>
      <c r="N104" s="168"/>
      <c r="O104" s="217"/>
      <c r="P104" s="218"/>
      <c r="Q104" s="219"/>
      <c r="R104" s="284" t="str">
        <f>IF(AND(ISNUMBER(O104), ISNUMBER(O105), O104&lt;O105), O105, "")</f>
        <v/>
      </c>
      <c r="S104" s="285"/>
      <c r="U104" s="109"/>
      <c r="V104" s="109"/>
      <c r="W104" s="109"/>
      <c r="X104" s="4"/>
      <c r="Y104" s="4"/>
      <c r="Z104" s="4"/>
      <c r="AA104" s="4"/>
      <c r="AB104" s="4"/>
    </row>
    <row r="105" spans="2:28" s="3" customFormat="1" ht="14.5" x14ac:dyDescent="0.35">
      <c r="B105" s="54"/>
      <c r="C105" s="14" t="s">
        <v>161</v>
      </c>
      <c r="D105" s="77" t="s">
        <v>128</v>
      </c>
      <c r="E105" s="5"/>
      <c r="F105" s="5"/>
      <c r="G105" s="5"/>
      <c r="H105" s="5"/>
      <c r="I105" s="220" t="str">
        <f>IF(AND(ISNUMBER(K104), ISNUMBER(K105), K105&gt;K104), "!!! Duty free &gt; Total Retail? !!!", "")</f>
        <v/>
      </c>
      <c r="J105" s="255"/>
      <c r="K105" s="307"/>
      <c r="L105" s="308"/>
      <c r="M105" s="309"/>
      <c r="N105" s="168"/>
      <c r="O105" s="307"/>
      <c r="P105" s="308"/>
      <c r="Q105" s="309"/>
      <c r="R105" s="284" t="str">
        <f>IF(AND(ISNUMBER(O104), ISNUMBER(O105), O105&gt;O104), "!", "")</f>
        <v/>
      </c>
      <c r="S105" s="285"/>
      <c r="U105" s="109"/>
      <c r="V105" s="109"/>
      <c r="W105" s="109"/>
      <c r="X105" s="4"/>
      <c r="Y105" s="4"/>
      <c r="Z105" s="4"/>
      <c r="AA105" s="4"/>
      <c r="AB105" s="4"/>
    </row>
    <row r="106" spans="2:28" s="3" customFormat="1" x14ac:dyDescent="0.3">
      <c r="B106" s="54"/>
      <c r="C106" s="34" t="s">
        <v>162</v>
      </c>
      <c r="D106" s="38" t="s">
        <v>24</v>
      </c>
      <c r="E106" s="5"/>
      <c r="F106" s="5"/>
      <c r="G106" s="5"/>
      <c r="H106" s="5"/>
      <c r="I106" s="31"/>
      <c r="J106" s="31"/>
      <c r="K106" s="217"/>
      <c r="L106" s="218"/>
      <c r="M106" s="219"/>
      <c r="N106" s="168"/>
      <c r="O106" s="217"/>
      <c r="P106" s="218"/>
      <c r="Q106" s="219"/>
      <c r="R106" s="31"/>
      <c r="S106" s="80"/>
      <c r="U106" s="109"/>
      <c r="V106" s="109"/>
      <c r="W106" s="109"/>
      <c r="X106" s="4"/>
      <c r="Y106" s="4"/>
      <c r="Z106" s="4"/>
      <c r="AA106" s="4"/>
      <c r="AB106" s="4"/>
    </row>
    <row r="107" spans="2:28" s="3" customFormat="1" x14ac:dyDescent="0.3">
      <c r="B107" s="54"/>
      <c r="C107" s="34" t="s">
        <v>163</v>
      </c>
      <c r="D107" s="38" t="s">
        <v>50</v>
      </c>
      <c r="E107" s="5"/>
      <c r="F107" s="5"/>
      <c r="G107" s="5"/>
      <c r="H107" s="5"/>
      <c r="I107" s="31"/>
      <c r="J107" s="31"/>
      <c r="K107" s="217"/>
      <c r="L107" s="218"/>
      <c r="M107" s="219"/>
      <c r="N107" s="168"/>
      <c r="O107" s="217"/>
      <c r="P107" s="218"/>
      <c r="Q107" s="219"/>
      <c r="R107" s="31"/>
      <c r="S107" s="80"/>
      <c r="U107" s="109"/>
      <c r="V107" s="109"/>
      <c r="W107" s="109"/>
      <c r="X107" s="4"/>
      <c r="Y107" s="4"/>
      <c r="Z107" s="4"/>
      <c r="AA107" s="4"/>
      <c r="AB107" s="4"/>
    </row>
    <row r="108" spans="2:28" s="3" customFormat="1" x14ac:dyDescent="0.3">
      <c r="B108" s="54"/>
      <c r="C108" s="34" t="s">
        <v>164</v>
      </c>
      <c r="D108" s="38" t="s">
        <v>51</v>
      </c>
      <c r="E108" s="5"/>
      <c r="F108" s="5"/>
      <c r="G108" s="5"/>
      <c r="H108" s="5"/>
      <c r="I108" s="31"/>
      <c r="J108" s="31"/>
      <c r="K108" s="217"/>
      <c r="L108" s="218"/>
      <c r="M108" s="219"/>
      <c r="N108" s="168"/>
      <c r="O108" s="217"/>
      <c r="P108" s="218"/>
      <c r="Q108" s="219"/>
      <c r="R108" s="31"/>
      <c r="S108" s="80"/>
      <c r="U108" s="109"/>
      <c r="V108" s="109"/>
      <c r="W108" s="109"/>
      <c r="X108" s="4"/>
      <c r="Y108" s="4"/>
      <c r="Z108" s="4"/>
      <c r="AA108" s="4"/>
      <c r="AB108" s="4"/>
    </row>
    <row r="109" spans="2:28" s="3" customFormat="1" x14ac:dyDescent="0.3">
      <c r="B109" s="54"/>
      <c r="C109" s="34" t="s">
        <v>176</v>
      </c>
      <c r="D109" s="38" t="s">
        <v>52</v>
      </c>
      <c r="E109" s="5"/>
      <c r="F109" s="5"/>
      <c r="G109" s="5"/>
      <c r="H109" s="5"/>
      <c r="I109" s="31"/>
      <c r="J109" s="31"/>
      <c r="K109" s="217"/>
      <c r="L109" s="218"/>
      <c r="M109" s="219"/>
      <c r="N109" s="168"/>
      <c r="O109" s="217"/>
      <c r="P109" s="218"/>
      <c r="Q109" s="219"/>
      <c r="R109" s="31"/>
      <c r="S109" s="80"/>
      <c r="U109" s="109"/>
      <c r="V109" s="109"/>
      <c r="W109" s="109"/>
      <c r="X109" s="4"/>
      <c r="Y109" s="4"/>
      <c r="Z109" s="4"/>
      <c r="AA109" s="4"/>
      <c r="AB109" s="4"/>
    </row>
    <row r="110" spans="2:28" s="3" customFormat="1" x14ac:dyDescent="0.3">
      <c r="B110" s="54"/>
      <c r="C110" s="34" t="s">
        <v>165</v>
      </c>
      <c r="D110" s="38" t="s">
        <v>53</v>
      </c>
      <c r="E110" s="5"/>
      <c r="F110" s="5"/>
      <c r="G110" s="5"/>
      <c r="H110" s="5"/>
      <c r="I110" s="31"/>
      <c r="J110" s="31"/>
      <c r="K110" s="217"/>
      <c r="L110" s="218"/>
      <c r="M110" s="219"/>
      <c r="N110" s="168"/>
      <c r="O110" s="217"/>
      <c r="P110" s="218"/>
      <c r="Q110" s="219"/>
      <c r="R110" s="31"/>
      <c r="S110" s="80"/>
      <c r="U110" s="109"/>
      <c r="V110" s="109"/>
      <c r="W110" s="109"/>
      <c r="X110" s="4"/>
      <c r="Y110" s="4"/>
      <c r="Z110" s="4"/>
      <c r="AA110" s="4"/>
      <c r="AB110" s="4"/>
    </row>
    <row r="111" spans="2:28" s="3" customFormat="1" x14ac:dyDescent="0.3">
      <c r="B111" s="54"/>
      <c r="C111" s="34"/>
      <c r="D111" s="38"/>
      <c r="E111" s="5"/>
      <c r="F111" s="5"/>
      <c r="G111" s="5"/>
      <c r="H111" s="5"/>
      <c r="I111" s="31"/>
      <c r="J111" s="31"/>
      <c r="K111" s="170"/>
      <c r="L111" s="170"/>
      <c r="M111" s="170"/>
      <c r="N111" s="170"/>
      <c r="O111" s="170"/>
      <c r="P111" s="170"/>
      <c r="Q111" s="170"/>
      <c r="R111" s="31"/>
      <c r="S111" s="80"/>
      <c r="U111" s="109"/>
      <c r="V111" s="109"/>
      <c r="W111" s="109"/>
      <c r="X111" s="4"/>
      <c r="Y111" s="4"/>
      <c r="Z111" s="4"/>
      <c r="AA111" s="4"/>
      <c r="AB111" s="4"/>
    </row>
    <row r="112" spans="2:28" s="3" customFormat="1" x14ac:dyDescent="0.3">
      <c r="B112" s="54"/>
      <c r="C112" s="6" t="s">
        <v>166</v>
      </c>
      <c r="D112" s="7" t="s">
        <v>182</v>
      </c>
      <c r="E112" s="5"/>
      <c r="F112" s="5"/>
      <c r="G112" s="5"/>
      <c r="H112" s="5"/>
      <c r="I112" s="220" t="str">
        <f>IF(SUM(K113:K116)&lt;&gt;K112, SUM(K113:K116), "")</f>
        <v/>
      </c>
      <c r="J112" s="255"/>
      <c r="K112" s="304">
        <f>SUM(K113:K116)</f>
        <v>0</v>
      </c>
      <c r="L112" s="305"/>
      <c r="M112" s="306"/>
      <c r="N112" s="170"/>
      <c r="O112" s="304">
        <f>SUM(O113:O116)</f>
        <v>0</v>
      </c>
      <c r="P112" s="305"/>
      <c r="Q112" s="306"/>
      <c r="R112" s="284" t="str">
        <f>IF(SUM(O113:O116)&lt;&gt;O112, SUM(O113:O116), "")</f>
        <v/>
      </c>
      <c r="S112" s="285"/>
      <c r="U112" s="109"/>
      <c r="V112" s="109"/>
      <c r="W112" s="109"/>
      <c r="X112" s="4"/>
      <c r="Y112" s="4"/>
      <c r="Z112" s="4"/>
      <c r="AA112" s="4"/>
      <c r="AB112" s="4"/>
    </row>
    <row r="113" spans="2:28" s="3" customFormat="1" x14ac:dyDescent="0.3">
      <c r="B113" s="54"/>
      <c r="C113" s="34" t="s">
        <v>167</v>
      </c>
      <c r="D113" s="38" t="s">
        <v>183</v>
      </c>
      <c r="E113" s="5"/>
      <c r="F113" s="5"/>
      <c r="G113" s="5"/>
      <c r="H113" s="5"/>
      <c r="I113" s="31"/>
      <c r="J113" s="31"/>
      <c r="K113" s="242"/>
      <c r="L113" s="243"/>
      <c r="M113" s="244"/>
      <c r="N113" s="170"/>
      <c r="O113" s="242"/>
      <c r="P113" s="243"/>
      <c r="Q113" s="244"/>
      <c r="R113" s="31"/>
      <c r="S113" s="80"/>
      <c r="U113" s="109"/>
      <c r="V113" s="109"/>
      <c r="W113" s="109"/>
      <c r="X113" s="4"/>
      <c r="Y113" s="4"/>
      <c r="Z113" s="4"/>
      <c r="AA113" s="4"/>
      <c r="AB113" s="4"/>
    </row>
    <row r="114" spans="2:28" s="3" customFormat="1" x14ac:dyDescent="0.3">
      <c r="B114" s="54"/>
      <c r="C114" s="34" t="s">
        <v>168</v>
      </c>
      <c r="D114" s="38" t="s">
        <v>184</v>
      </c>
      <c r="E114" s="5"/>
      <c r="F114" s="5"/>
      <c r="G114" s="5"/>
      <c r="H114" s="5"/>
      <c r="I114" s="31"/>
      <c r="J114" s="31"/>
      <c r="K114" s="242"/>
      <c r="L114" s="243"/>
      <c r="M114" s="244"/>
      <c r="N114" s="170"/>
      <c r="O114" s="242"/>
      <c r="P114" s="243"/>
      <c r="Q114" s="244"/>
      <c r="R114" s="31"/>
      <c r="S114" s="80"/>
      <c r="U114" s="109"/>
      <c r="V114" s="109"/>
      <c r="W114" s="109"/>
      <c r="X114" s="4"/>
      <c r="Y114" s="4"/>
      <c r="Z114" s="4"/>
      <c r="AA114" s="4"/>
      <c r="AB114" s="4"/>
    </row>
    <row r="115" spans="2:28" s="3" customFormat="1" x14ac:dyDescent="0.3">
      <c r="B115" s="54"/>
      <c r="C115" s="34" t="s">
        <v>169</v>
      </c>
      <c r="D115" s="38" t="s">
        <v>129</v>
      </c>
      <c r="E115" s="5"/>
      <c r="F115" s="5"/>
      <c r="G115" s="5"/>
      <c r="H115" s="5"/>
      <c r="I115" s="31"/>
      <c r="J115" s="31"/>
      <c r="K115" s="242"/>
      <c r="L115" s="243"/>
      <c r="M115" s="244"/>
      <c r="N115" s="170"/>
      <c r="O115" s="242"/>
      <c r="P115" s="243"/>
      <c r="Q115" s="244"/>
      <c r="R115" s="31"/>
      <c r="S115" s="80"/>
      <c r="U115" s="109"/>
      <c r="V115" s="109"/>
      <c r="W115" s="109"/>
      <c r="X115" s="4"/>
      <c r="Y115" s="4"/>
      <c r="Z115" s="4"/>
      <c r="AA115" s="4"/>
      <c r="AB115" s="4"/>
    </row>
    <row r="116" spans="2:28" s="3" customFormat="1" x14ac:dyDescent="0.3">
      <c r="B116" s="54"/>
      <c r="C116" s="34" t="s">
        <v>170</v>
      </c>
      <c r="D116" s="38" t="s">
        <v>54</v>
      </c>
      <c r="E116" s="5"/>
      <c r="F116" s="5"/>
      <c r="G116" s="5"/>
      <c r="H116" s="5"/>
      <c r="I116" s="31"/>
      <c r="J116" s="31"/>
      <c r="K116" s="217"/>
      <c r="L116" s="218"/>
      <c r="M116" s="219"/>
      <c r="N116" s="168"/>
      <c r="O116" s="217"/>
      <c r="P116" s="218"/>
      <c r="Q116" s="219"/>
      <c r="R116" s="31"/>
      <c r="S116" s="80"/>
      <c r="U116" s="109"/>
      <c r="V116" s="109"/>
      <c r="W116" s="109"/>
      <c r="X116" s="4"/>
      <c r="Y116" s="4"/>
      <c r="Z116" s="4"/>
      <c r="AA116" s="4"/>
      <c r="AB116" s="4"/>
    </row>
    <row r="117" spans="2:28" s="3" customFormat="1" x14ac:dyDescent="0.3">
      <c r="B117" s="54"/>
      <c r="C117" s="6"/>
      <c r="D117" s="7"/>
      <c r="E117" s="5"/>
      <c r="F117" s="5"/>
      <c r="G117" s="5"/>
      <c r="H117" s="5"/>
      <c r="I117" s="31"/>
      <c r="J117" s="31"/>
      <c r="K117" s="169"/>
      <c r="L117" s="169"/>
      <c r="M117" s="169"/>
      <c r="N117" s="170"/>
      <c r="O117" s="169"/>
      <c r="P117" s="169"/>
      <c r="Q117" s="169"/>
      <c r="R117" s="31"/>
      <c r="S117" s="80"/>
      <c r="U117" s="109"/>
      <c r="V117" s="109"/>
      <c r="W117" s="109"/>
      <c r="X117" s="4"/>
      <c r="Y117" s="4"/>
      <c r="Z117" s="4"/>
      <c r="AA117" s="4"/>
      <c r="AB117" s="4"/>
    </row>
    <row r="118" spans="2:28" s="3" customFormat="1" x14ac:dyDescent="0.3">
      <c r="B118" s="54"/>
      <c r="C118" s="6" t="s">
        <v>171</v>
      </c>
      <c r="D118" s="7" t="s">
        <v>181</v>
      </c>
      <c r="E118" s="5"/>
      <c r="F118" s="5"/>
      <c r="G118" s="5"/>
      <c r="H118" s="5"/>
      <c r="I118" s="31"/>
      <c r="J118" s="31"/>
      <c r="K118" s="242"/>
      <c r="L118" s="243"/>
      <c r="M118" s="244"/>
      <c r="N118" s="170"/>
      <c r="O118" s="302"/>
      <c r="P118" s="302"/>
      <c r="Q118" s="302"/>
      <c r="R118" s="31"/>
      <c r="S118" s="80"/>
      <c r="U118" s="109"/>
      <c r="V118" s="109"/>
      <c r="W118" s="109"/>
      <c r="X118" s="4"/>
      <c r="Y118" s="4"/>
      <c r="Z118" s="4"/>
      <c r="AA118" s="4"/>
      <c r="AB118" s="4"/>
    </row>
    <row r="119" spans="2:28" s="3" customFormat="1" ht="14.5" thickBot="1" x14ac:dyDescent="0.35">
      <c r="B119" s="54"/>
      <c r="C119" s="6"/>
      <c r="D119" s="7"/>
      <c r="E119" s="5"/>
      <c r="F119" s="5"/>
      <c r="G119" s="5"/>
      <c r="H119" s="5"/>
      <c r="I119" s="31"/>
      <c r="J119" s="31"/>
      <c r="K119" s="303"/>
      <c r="L119" s="303"/>
      <c r="M119" s="303"/>
      <c r="N119" s="170"/>
      <c r="O119" s="303"/>
      <c r="P119" s="303"/>
      <c r="Q119" s="303"/>
      <c r="R119" s="31"/>
      <c r="S119" s="80"/>
      <c r="U119" s="109"/>
      <c r="V119" s="109"/>
      <c r="W119" s="109"/>
      <c r="X119" s="4"/>
      <c r="Y119" s="4"/>
      <c r="Z119" s="4"/>
      <c r="AA119" s="4"/>
      <c r="AB119" s="4"/>
    </row>
    <row r="120" spans="2:28" s="3" customFormat="1" ht="14.5" thickBot="1" x14ac:dyDescent="0.35">
      <c r="B120" s="54"/>
      <c r="C120" s="28">
        <v>4.4000000000000004</v>
      </c>
      <c r="D120" s="29" t="s">
        <v>180</v>
      </c>
      <c r="E120" s="31"/>
      <c r="F120" s="31"/>
      <c r="G120" s="31"/>
      <c r="H120" s="31"/>
      <c r="I120" s="31"/>
      <c r="J120" s="31"/>
      <c r="K120" s="214">
        <f>SUM(K122:K124)</f>
        <v>0</v>
      </c>
      <c r="L120" s="215"/>
      <c r="M120" s="216"/>
      <c r="N120" s="170"/>
      <c r="O120" s="214">
        <f>SUM(O122:O124)</f>
        <v>0</v>
      </c>
      <c r="P120" s="215"/>
      <c r="Q120" s="216"/>
      <c r="R120" s="297" t="str">
        <f>IF(SUM(O122:O124)&lt;&gt;O120, SUM(O122:O124), "")</f>
        <v/>
      </c>
      <c r="S120" s="285"/>
      <c r="U120" s="109"/>
      <c r="V120" s="109"/>
      <c r="W120" s="109"/>
      <c r="X120" s="4"/>
      <c r="Y120" s="4"/>
      <c r="Z120" s="4"/>
      <c r="AA120" s="4"/>
      <c r="AB120" s="4"/>
    </row>
    <row r="121" spans="2:28" s="3" customFormat="1" x14ac:dyDescent="0.3">
      <c r="B121" s="54"/>
      <c r="C121" s="5"/>
      <c r="D121" s="7"/>
      <c r="E121" s="5"/>
      <c r="F121" s="5"/>
      <c r="G121" s="5"/>
      <c r="H121" s="5"/>
      <c r="I121" s="31"/>
      <c r="J121" s="31"/>
      <c r="K121" s="222"/>
      <c r="L121" s="222"/>
      <c r="M121" s="222"/>
      <c r="N121" s="170"/>
      <c r="O121" s="222"/>
      <c r="P121" s="222"/>
      <c r="Q121" s="222"/>
      <c r="R121" s="31"/>
      <c r="S121" s="80"/>
      <c r="U121" s="109"/>
      <c r="V121" s="109"/>
      <c r="W121" s="109"/>
      <c r="X121" s="4"/>
      <c r="Y121" s="4"/>
      <c r="Z121" s="4"/>
      <c r="AA121" s="4"/>
      <c r="AB121" s="4"/>
    </row>
    <row r="122" spans="2:28" s="3" customFormat="1" x14ac:dyDescent="0.3">
      <c r="B122" s="54"/>
      <c r="C122" s="6" t="s">
        <v>172</v>
      </c>
      <c r="D122" s="7" t="s">
        <v>55</v>
      </c>
      <c r="E122" s="5"/>
      <c r="F122" s="5"/>
      <c r="G122" s="5"/>
      <c r="H122" s="5"/>
      <c r="I122" s="31"/>
      <c r="J122" s="31"/>
      <c r="K122" s="242"/>
      <c r="L122" s="243"/>
      <c r="M122" s="244"/>
      <c r="N122" s="170"/>
      <c r="O122" s="242"/>
      <c r="P122" s="243"/>
      <c r="Q122" s="244"/>
      <c r="R122" s="31"/>
      <c r="S122" s="80"/>
      <c r="U122" s="109"/>
      <c r="V122" s="109"/>
      <c r="W122" s="109"/>
      <c r="X122" s="4"/>
      <c r="Y122" s="4"/>
      <c r="Z122" s="4"/>
      <c r="AA122" s="4"/>
      <c r="AB122" s="4"/>
    </row>
    <row r="123" spans="2:28" s="3" customFormat="1" x14ac:dyDescent="0.3">
      <c r="B123" s="54"/>
      <c r="C123" s="6" t="s">
        <v>173</v>
      </c>
      <c r="D123" s="7" t="s">
        <v>56</v>
      </c>
      <c r="E123" s="5"/>
      <c r="F123" s="5"/>
      <c r="G123" s="5"/>
      <c r="H123" s="5"/>
      <c r="I123" s="31"/>
      <c r="J123" s="31"/>
      <c r="K123" s="217"/>
      <c r="L123" s="218"/>
      <c r="M123" s="219"/>
      <c r="N123" s="168"/>
      <c r="O123" s="217"/>
      <c r="P123" s="218"/>
      <c r="Q123" s="219"/>
      <c r="R123" s="31"/>
      <c r="S123" s="80"/>
      <c r="U123" s="109"/>
      <c r="V123" s="109"/>
      <c r="W123" s="109"/>
      <c r="X123" s="4"/>
      <c r="Y123" s="4"/>
      <c r="Z123" s="4"/>
      <c r="AA123" s="4"/>
      <c r="AB123" s="4"/>
    </row>
    <row r="124" spans="2:28" s="3" customFormat="1" x14ac:dyDescent="0.3">
      <c r="B124" s="54"/>
      <c r="C124" s="6" t="s">
        <v>174</v>
      </c>
      <c r="D124" s="7" t="s">
        <v>57</v>
      </c>
      <c r="E124" s="5"/>
      <c r="F124" s="5"/>
      <c r="G124" s="5"/>
      <c r="H124" s="5"/>
      <c r="I124" s="31"/>
      <c r="J124" s="31"/>
      <c r="K124" s="217"/>
      <c r="L124" s="218"/>
      <c r="M124" s="219"/>
      <c r="N124" s="168"/>
      <c r="O124" s="217"/>
      <c r="P124" s="218"/>
      <c r="Q124" s="219"/>
      <c r="R124" s="31"/>
      <c r="S124" s="80"/>
      <c r="U124" s="109"/>
      <c r="V124" s="109"/>
      <c r="W124" s="109"/>
      <c r="X124" s="4"/>
      <c r="Y124" s="4"/>
      <c r="Z124" s="4"/>
      <c r="AA124" s="4"/>
      <c r="AB124" s="4"/>
    </row>
    <row r="125" spans="2:28" s="3" customFormat="1" ht="14.5" thickBot="1" x14ac:dyDescent="0.35">
      <c r="B125" s="54"/>
      <c r="C125" s="5"/>
      <c r="D125" s="7"/>
      <c r="E125" s="5"/>
      <c r="F125" s="5"/>
      <c r="G125" s="5"/>
      <c r="H125" s="5"/>
      <c r="I125" s="5"/>
      <c r="J125" s="5"/>
      <c r="K125" s="250"/>
      <c r="L125" s="250"/>
      <c r="M125" s="250"/>
      <c r="N125" s="177"/>
      <c r="O125" s="250"/>
      <c r="P125" s="250"/>
      <c r="Q125" s="250"/>
      <c r="R125" s="5"/>
      <c r="S125" s="55"/>
      <c r="U125" s="109"/>
      <c r="V125" s="109"/>
      <c r="W125" s="109"/>
      <c r="X125" s="4"/>
      <c r="Y125" s="4"/>
      <c r="Z125" s="4"/>
      <c r="AA125" s="4"/>
      <c r="AB125" s="4"/>
    </row>
    <row r="126" spans="2:28" s="3" customFormat="1" ht="15" customHeight="1" thickBot="1" x14ac:dyDescent="0.4">
      <c r="B126" s="54"/>
      <c r="C126" s="105">
        <v>5</v>
      </c>
      <c r="D126" s="106" t="s">
        <v>105</v>
      </c>
      <c r="E126" s="74"/>
      <c r="F126" s="74"/>
      <c r="G126" s="74"/>
      <c r="H126" s="74"/>
      <c r="I126" s="74"/>
      <c r="J126" s="74"/>
      <c r="K126" s="335">
        <f>SUM(K128,K140)</f>
        <v>0</v>
      </c>
      <c r="L126" s="336"/>
      <c r="M126" s="337"/>
      <c r="N126" s="193"/>
      <c r="O126" s="335">
        <f>SUM(O128,O140)</f>
        <v>0</v>
      </c>
      <c r="P126" s="336"/>
      <c r="Q126" s="337"/>
      <c r="R126" s="74"/>
      <c r="S126" s="55"/>
      <c r="U126" s="109"/>
      <c r="V126" s="109"/>
      <c r="W126" s="109"/>
      <c r="X126" s="4"/>
      <c r="Y126" s="4"/>
      <c r="Z126" s="4"/>
      <c r="AA126" s="4"/>
      <c r="AB126" s="4"/>
    </row>
    <row r="127" spans="2:28" s="3" customFormat="1" ht="14.5" thickBot="1" x14ac:dyDescent="0.35">
      <c r="B127" s="54"/>
      <c r="C127" s="5"/>
      <c r="D127" s="7"/>
      <c r="E127" s="5"/>
      <c r="F127" s="5"/>
      <c r="G127" s="5"/>
      <c r="H127" s="5"/>
      <c r="I127" s="5"/>
      <c r="J127" s="5"/>
      <c r="K127" s="171"/>
      <c r="L127" s="171"/>
      <c r="M127" s="171"/>
      <c r="N127" s="177"/>
      <c r="O127" s="171"/>
      <c r="P127" s="171"/>
      <c r="Q127" s="171"/>
      <c r="R127" s="5"/>
      <c r="S127" s="55"/>
      <c r="U127" s="109"/>
      <c r="V127" s="109"/>
      <c r="W127" s="109"/>
      <c r="X127" s="4"/>
      <c r="Y127" s="4"/>
      <c r="Z127" s="4"/>
      <c r="AA127" s="4"/>
      <c r="AB127" s="4"/>
    </row>
    <row r="128" spans="2:28" s="3" customFormat="1" ht="14.5" thickBot="1" x14ac:dyDescent="0.35">
      <c r="B128" s="54"/>
      <c r="C128" s="16">
        <v>5.0999999999999996</v>
      </c>
      <c r="D128" s="10" t="s">
        <v>190</v>
      </c>
      <c r="E128" s="5"/>
      <c r="F128" s="5"/>
      <c r="G128" s="5"/>
      <c r="H128" s="5"/>
      <c r="I128" s="220" t="str">
        <f>IF(SUM(K130:K138)&lt;&gt;K128, SUM(K130:K138), "")</f>
        <v/>
      </c>
      <c r="J128" s="221"/>
      <c r="K128" s="214">
        <f>SUM(K130:M138)</f>
        <v>0</v>
      </c>
      <c r="L128" s="215"/>
      <c r="M128" s="216"/>
      <c r="N128" s="170"/>
      <c r="O128" s="214">
        <f>SUM(O130:Q138)</f>
        <v>0</v>
      </c>
      <c r="P128" s="215"/>
      <c r="Q128" s="216"/>
      <c r="R128" s="297" t="str">
        <f>IF(SUM(O130:O138)&lt;&gt;O128, SUM(O130:O138), "")</f>
        <v/>
      </c>
      <c r="S128" s="285"/>
      <c r="U128" s="109"/>
      <c r="V128" s="109"/>
      <c r="W128" s="109"/>
      <c r="X128" s="4"/>
      <c r="Y128" s="4"/>
      <c r="Z128" s="4"/>
      <c r="AA128" s="4"/>
      <c r="AB128" s="4"/>
    </row>
    <row r="129" spans="2:28" s="3" customFormat="1" x14ac:dyDescent="0.3">
      <c r="B129" s="54"/>
      <c r="C129" s="5"/>
      <c r="D129" s="79"/>
      <c r="E129" s="5"/>
      <c r="F129" s="5"/>
      <c r="G129" s="5"/>
      <c r="H129" s="5"/>
      <c r="I129" s="220"/>
      <c r="J129" s="301"/>
      <c r="K129" s="222" t="str">
        <f>IF(AND((OR(ISNUMBER(K131), ISNUMBER(K132), ISNUMBER(K133), ISNUMBER(K134), ISNUMBER(K135), ISNUMBER(K136), ISNUMBER(K137))), ISBLANK(K130)), "Personnel expenses?", "")</f>
        <v/>
      </c>
      <c r="L129" s="222"/>
      <c r="M129" s="222"/>
      <c r="N129" s="170"/>
      <c r="O129" s="222" t="str">
        <f>IF(AND((OR(ISNUMBER(O131), ISNUMBER(O132), ISNUMBER(O133), ISNUMBER(O134), ISNUMBER(O135), ISNUMBER(O136), ISNUMBER(O137))), ISBLANK(O130)), "Personnel expenses?", "")</f>
        <v/>
      </c>
      <c r="P129" s="222"/>
      <c r="Q129" s="222"/>
      <c r="R129" s="31"/>
      <c r="S129" s="80"/>
      <c r="U129" s="109"/>
      <c r="V129" s="109"/>
      <c r="W129" s="109"/>
      <c r="X129" s="4"/>
      <c r="Y129" s="4"/>
      <c r="Z129" s="4"/>
      <c r="AA129" s="4"/>
      <c r="AB129" s="4"/>
    </row>
    <row r="130" spans="2:28" s="3" customFormat="1" x14ac:dyDescent="0.3">
      <c r="B130" s="54"/>
      <c r="C130" s="35" t="s">
        <v>95</v>
      </c>
      <c r="D130" s="7" t="s">
        <v>130</v>
      </c>
      <c r="E130" s="5"/>
      <c r="F130" s="5"/>
      <c r="G130" s="5"/>
      <c r="H130" s="5"/>
      <c r="I130" s="220" t="str">
        <f t="shared" ref="I130:I138" si="1">IF(AND(ISNUMBER(K130), K130&lt;0), K130*(-1), "")</f>
        <v/>
      </c>
      <c r="J130" s="226"/>
      <c r="K130" s="217"/>
      <c r="L130" s="218"/>
      <c r="M130" s="219"/>
      <c r="N130" s="194"/>
      <c r="O130" s="217"/>
      <c r="P130" s="218"/>
      <c r="Q130" s="219"/>
      <c r="R130" s="31" t="str">
        <f>IF(AND(ISNUMBER(O130), O130&lt;0), O130*(-1), "")</f>
        <v/>
      </c>
      <c r="S130" s="80"/>
      <c r="U130" s="109"/>
      <c r="V130" s="109"/>
      <c r="W130" s="109"/>
      <c r="X130" s="4"/>
      <c r="Y130" s="4"/>
      <c r="Z130" s="4"/>
      <c r="AA130" s="4"/>
      <c r="AB130" s="4"/>
    </row>
    <row r="131" spans="2:28" s="3" customFormat="1" x14ac:dyDescent="0.3">
      <c r="B131" s="54"/>
      <c r="C131" s="35" t="s">
        <v>96</v>
      </c>
      <c r="D131" s="7" t="s">
        <v>131</v>
      </c>
      <c r="E131" s="5"/>
      <c r="F131" s="5"/>
      <c r="G131" s="5"/>
      <c r="H131" s="5"/>
      <c r="I131" s="220" t="str">
        <f t="shared" si="1"/>
        <v/>
      </c>
      <c r="J131" s="226"/>
      <c r="K131" s="217"/>
      <c r="L131" s="218"/>
      <c r="M131" s="219"/>
      <c r="N131" s="194"/>
      <c r="O131" s="217"/>
      <c r="P131" s="218"/>
      <c r="Q131" s="219"/>
      <c r="R131" s="31" t="str">
        <f t="shared" ref="R131:R138" si="2">IF(AND(ISNUMBER(O131), O131&lt;0), O131*(-1), "")</f>
        <v/>
      </c>
      <c r="S131" s="80"/>
      <c r="U131" s="109"/>
      <c r="V131" s="109"/>
      <c r="W131" s="109"/>
      <c r="X131" s="4"/>
      <c r="Y131" s="4"/>
      <c r="Z131" s="4"/>
      <c r="AA131" s="4"/>
      <c r="AB131" s="4"/>
    </row>
    <row r="132" spans="2:28" s="3" customFormat="1" x14ac:dyDescent="0.3">
      <c r="B132" s="54"/>
      <c r="C132" s="35" t="s">
        <v>97</v>
      </c>
      <c r="D132" s="7" t="s">
        <v>132</v>
      </c>
      <c r="E132" s="5"/>
      <c r="F132" s="5"/>
      <c r="G132" s="5"/>
      <c r="H132" s="5"/>
      <c r="I132" s="220" t="str">
        <f t="shared" si="1"/>
        <v/>
      </c>
      <c r="J132" s="226"/>
      <c r="K132" s="217"/>
      <c r="L132" s="218"/>
      <c r="M132" s="219"/>
      <c r="N132" s="194"/>
      <c r="O132" s="217"/>
      <c r="P132" s="218"/>
      <c r="Q132" s="219"/>
      <c r="R132" s="31" t="str">
        <f t="shared" si="2"/>
        <v/>
      </c>
      <c r="S132" s="80"/>
      <c r="U132" s="109"/>
      <c r="V132" s="109"/>
      <c r="W132" s="109"/>
      <c r="X132" s="4"/>
      <c r="Y132" s="4"/>
      <c r="Z132" s="4"/>
      <c r="AA132" s="4"/>
      <c r="AB132" s="4"/>
    </row>
    <row r="133" spans="2:28" s="3" customFormat="1" x14ac:dyDescent="0.3">
      <c r="B133" s="54"/>
      <c r="C133" s="35" t="s">
        <v>98</v>
      </c>
      <c r="D133" s="7" t="s">
        <v>58</v>
      </c>
      <c r="E133" s="5"/>
      <c r="F133" s="5"/>
      <c r="G133" s="5"/>
      <c r="H133" s="5"/>
      <c r="I133" s="220" t="str">
        <f t="shared" si="1"/>
        <v/>
      </c>
      <c r="J133" s="226"/>
      <c r="K133" s="217"/>
      <c r="L133" s="218"/>
      <c r="M133" s="219"/>
      <c r="N133" s="194"/>
      <c r="O133" s="217"/>
      <c r="P133" s="218"/>
      <c r="Q133" s="219"/>
      <c r="R133" s="31" t="str">
        <f t="shared" si="2"/>
        <v/>
      </c>
      <c r="S133" s="80"/>
      <c r="U133" s="109"/>
      <c r="V133" s="109"/>
      <c r="W133" s="109"/>
      <c r="X133" s="4"/>
      <c r="Y133" s="4"/>
      <c r="Z133" s="4"/>
      <c r="AA133" s="4"/>
      <c r="AB133" s="4"/>
    </row>
    <row r="134" spans="2:28" s="3" customFormat="1" x14ac:dyDescent="0.3">
      <c r="B134" s="54"/>
      <c r="C134" s="35" t="s">
        <v>99</v>
      </c>
      <c r="D134" s="7" t="s">
        <v>59</v>
      </c>
      <c r="E134" s="5"/>
      <c r="F134" s="5"/>
      <c r="G134" s="5"/>
      <c r="H134" s="5"/>
      <c r="I134" s="220" t="str">
        <f t="shared" si="1"/>
        <v/>
      </c>
      <c r="J134" s="226"/>
      <c r="K134" s="217"/>
      <c r="L134" s="218"/>
      <c r="M134" s="219"/>
      <c r="N134" s="194"/>
      <c r="O134" s="217"/>
      <c r="P134" s="218"/>
      <c r="Q134" s="219"/>
      <c r="R134" s="31" t="str">
        <f t="shared" si="2"/>
        <v/>
      </c>
      <c r="S134" s="80"/>
      <c r="U134" s="109"/>
      <c r="V134" s="109"/>
      <c r="W134" s="109"/>
      <c r="X134" s="4"/>
      <c r="Y134" s="4"/>
      <c r="Z134" s="4"/>
      <c r="AA134" s="4"/>
      <c r="AB134" s="4"/>
    </row>
    <row r="135" spans="2:28" s="3" customFormat="1" x14ac:dyDescent="0.3">
      <c r="B135" s="54"/>
      <c r="C135" s="35" t="s">
        <v>189</v>
      </c>
      <c r="D135" s="7" t="s">
        <v>133</v>
      </c>
      <c r="E135" s="5"/>
      <c r="F135" s="5"/>
      <c r="G135" s="5"/>
      <c r="H135" s="5"/>
      <c r="I135" s="220" t="str">
        <f t="shared" si="1"/>
        <v/>
      </c>
      <c r="J135" s="226"/>
      <c r="K135" s="298"/>
      <c r="L135" s="299"/>
      <c r="M135" s="300"/>
      <c r="N135" s="194"/>
      <c r="O135" s="217"/>
      <c r="P135" s="218"/>
      <c r="Q135" s="219"/>
      <c r="R135" s="31" t="str">
        <f t="shared" si="2"/>
        <v/>
      </c>
      <c r="S135" s="80"/>
      <c r="U135" s="109"/>
      <c r="V135" s="109"/>
      <c r="W135" s="109"/>
      <c r="X135" s="4"/>
      <c r="Y135" s="4"/>
      <c r="Z135" s="4"/>
      <c r="AA135" s="4"/>
      <c r="AB135" s="4"/>
    </row>
    <row r="136" spans="2:28" s="3" customFormat="1" x14ac:dyDescent="0.3">
      <c r="B136" s="54"/>
      <c r="C136" s="35" t="s">
        <v>186</v>
      </c>
      <c r="D136" s="7" t="s">
        <v>60</v>
      </c>
      <c r="E136" s="5"/>
      <c r="F136" s="5"/>
      <c r="G136" s="5"/>
      <c r="H136" s="5"/>
      <c r="I136" s="220" t="str">
        <f t="shared" si="1"/>
        <v/>
      </c>
      <c r="J136" s="226"/>
      <c r="K136" s="217"/>
      <c r="L136" s="218"/>
      <c r="M136" s="219"/>
      <c r="N136" s="194"/>
      <c r="O136" s="217"/>
      <c r="P136" s="218"/>
      <c r="Q136" s="219"/>
      <c r="R136" s="31" t="str">
        <f t="shared" si="2"/>
        <v/>
      </c>
      <c r="S136" s="80"/>
      <c r="U136" s="109"/>
      <c r="V136" s="109"/>
      <c r="W136" s="109"/>
      <c r="X136" s="4"/>
      <c r="Y136" s="4"/>
      <c r="Z136" s="4"/>
      <c r="AA136" s="4"/>
      <c r="AB136" s="4"/>
    </row>
    <row r="137" spans="2:28" s="3" customFormat="1" x14ac:dyDescent="0.3">
      <c r="B137" s="54"/>
      <c r="C137" s="35" t="s">
        <v>187</v>
      </c>
      <c r="D137" s="7" t="s">
        <v>134</v>
      </c>
      <c r="E137" s="5"/>
      <c r="F137" s="5"/>
      <c r="G137" s="5"/>
      <c r="H137" s="5"/>
      <c r="I137" s="220" t="str">
        <f t="shared" si="1"/>
        <v/>
      </c>
      <c r="J137" s="226"/>
      <c r="K137" s="217"/>
      <c r="L137" s="218"/>
      <c r="M137" s="219"/>
      <c r="N137" s="168"/>
      <c r="O137" s="217"/>
      <c r="P137" s="218"/>
      <c r="Q137" s="219"/>
      <c r="R137" s="31" t="str">
        <f t="shared" si="2"/>
        <v/>
      </c>
      <c r="S137" s="80"/>
      <c r="U137" s="109"/>
      <c r="V137" s="109"/>
      <c r="W137" s="109"/>
      <c r="X137" s="4"/>
      <c r="Y137" s="4"/>
      <c r="Z137" s="4"/>
      <c r="AA137" s="4"/>
      <c r="AB137" s="4"/>
    </row>
    <row r="138" spans="2:28" s="3" customFormat="1" x14ac:dyDescent="0.3">
      <c r="B138" s="54"/>
      <c r="C138" s="35" t="s">
        <v>188</v>
      </c>
      <c r="D138" s="7" t="s">
        <v>61</v>
      </c>
      <c r="E138" s="5"/>
      <c r="F138" s="5"/>
      <c r="G138" s="5"/>
      <c r="H138" s="5"/>
      <c r="I138" s="220" t="str">
        <f t="shared" si="1"/>
        <v/>
      </c>
      <c r="J138" s="226"/>
      <c r="K138" s="217"/>
      <c r="L138" s="218"/>
      <c r="M138" s="219"/>
      <c r="N138" s="195"/>
      <c r="O138" s="217"/>
      <c r="P138" s="218"/>
      <c r="Q138" s="219"/>
      <c r="R138" s="31" t="str">
        <f t="shared" si="2"/>
        <v/>
      </c>
      <c r="S138" s="80"/>
      <c r="U138" s="109"/>
      <c r="V138" s="109"/>
      <c r="W138" s="109"/>
      <c r="X138" s="4"/>
      <c r="Y138" s="4"/>
      <c r="Z138" s="4"/>
      <c r="AA138" s="4"/>
      <c r="AB138" s="4"/>
    </row>
    <row r="139" spans="2:28" s="3" customFormat="1" ht="14.5" thickBot="1" x14ac:dyDescent="0.35">
      <c r="B139" s="54"/>
      <c r="C139" s="6"/>
      <c r="D139" s="7"/>
      <c r="E139" s="5"/>
      <c r="F139" s="5"/>
      <c r="G139" s="5"/>
      <c r="H139" s="5"/>
      <c r="I139" s="31"/>
      <c r="J139" s="31"/>
      <c r="K139" s="170"/>
      <c r="L139" s="170"/>
      <c r="M139" s="170"/>
      <c r="N139" s="170"/>
      <c r="O139" s="170"/>
      <c r="P139" s="170"/>
      <c r="Q139" s="170"/>
      <c r="R139" s="31"/>
      <c r="S139" s="80"/>
      <c r="U139" s="109"/>
      <c r="V139" s="109"/>
      <c r="W139" s="109"/>
      <c r="X139" s="4"/>
      <c r="Y139" s="4"/>
      <c r="Z139" s="4"/>
      <c r="AA139" s="4"/>
      <c r="AB139" s="4"/>
    </row>
    <row r="140" spans="2:28" s="3" customFormat="1" ht="14.5" thickBot="1" x14ac:dyDescent="0.35">
      <c r="B140" s="54"/>
      <c r="C140" s="18">
        <v>5.2</v>
      </c>
      <c r="D140" s="10" t="s">
        <v>192</v>
      </c>
      <c r="E140" s="5"/>
      <c r="F140" s="5"/>
      <c r="G140" s="5"/>
      <c r="H140" s="5"/>
      <c r="I140" s="220" t="str">
        <f>IF(SUM(K142:K144)&lt;&gt;K140, SUM(K142:K144), "")</f>
        <v/>
      </c>
      <c r="J140" s="221"/>
      <c r="K140" s="214">
        <f>SUM(K142:M144)</f>
        <v>0</v>
      </c>
      <c r="L140" s="215"/>
      <c r="M140" s="216"/>
      <c r="N140" s="170"/>
      <c r="O140" s="214">
        <f>SUM(O142:Q144)</f>
        <v>0</v>
      </c>
      <c r="P140" s="215"/>
      <c r="Q140" s="216"/>
      <c r="R140" s="297" t="str">
        <f>IF(SUM(O142:O144)&lt;&gt;O140, SUM(O142:O144), "")</f>
        <v/>
      </c>
      <c r="S140" s="285"/>
      <c r="U140" s="109"/>
      <c r="V140" s="109"/>
      <c r="W140" s="109"/>
      <c r="X140" s="4"/>
      <c r="Y140" s="4"/>
      <c r="Z140" s="4"/>
      <c r="AA140" s="4"/>
      <c r="AB140" s="4"/>
    </row>
    <row r="141" spans="2:28" s="3" customFormat="1" x14ac:dyDescent="0.3">
      <c r="B141" s="54"/>
      <c r="C141" s="36"/>
      <c r="D141" s="79"/>
      <c r="E141" s="5"/>
      <c r="F141" s="5"/>
      <c r="G141" s="5"/>
      <c r="H141" s="5"/>
      <c r="I141" s="5"/>
      <c r="J141" s="5"/>
      <c r="K141" s="222" t="str">
        <f>IF(AND(ISNUMBER(K130), ISNUMBER(K128), ISBLANK(K143)), "Depreciation/amortization cost?", "")</f>
        <v/>
      </c>
      <c r="L141" s="223"/>
      <c r="M141" s="223"/>
      <c r="N141" s="177"/>
      <c r="O141" s="222" t="str">
        <f>IF(AND(ISNUMBER(O130), ISNUMBER(O128), ISBLANK(O143)), "Depreciation/amortization cost?", "")</f>
        <v/>
      </c>
      <c r="P141" s="223"/>
      <c r="Q141" s="223"/>
      <c r="R141" s="5"/>
      <c r="S141" s="80"/>
      <c r="U141" s="109"/>
      <c r="V141" s="109"/>
      <c r="W141" s="109"/>
      <c r="X141" s="4"/>
      <c r="Y141" s="4"/>
      <c r="Z141" s="4"/>
      <c r="AA141" s="4"/>
      <c r="AB141" s="4"/>
    </row>
    <row r="142" spans="2:28" s="3" customFormat="1" x14ac:dyDescent="0.3">
      <c r="B142" s="54"/>
      <c r="C142" s="32" t="s">
        <v>100</v>
      </c>
      <c r="D142" s="7" t="s">
        <v>62</v>
      </c>
      <c r="E142" s="5"/>
      <c r="F142" s="5"/>
      <c r="G142" s="5"/>
      <c r="H142" s="5"/>
      <c r="I142" s="5"/>
      <c r="J142" s="31" t="str">
        <f>IF(AND(ISNUMBER(K142), K142&lt;0), K142*(-1), "")</f>
        <v/>
      </c>
      <c r="K142" s="217"/>
      <c r="L142" s="218"/>
      <c r="M142" s="219"/>
      <c r="N142" s="195"/>
      <c r="O142" s="217"/>
      <c r="P142" s="218"/>
      <c r="Q142" s="219"/>
      <c r="R142" s="31" t="str">
        <f t="shared" ref="R142:R143" si="3">IF(AND(ISNUMBER(O142), O142&lt;0), O142*(-1), "")</f>
        <v/>
      </c>
      <c r="S142" s="80"/>
      <c r="U142" s="109"/>
      <c r="V142" s="109"/>
      <c r="W142" s="109"/>
      <c r="X142" s="4"/>
      <c r="Y142" s="4"/>
      <c r="Z142" s="4"/>
      <c r="AA142" s="4"/>
      <c r="AB142" s="4"/>
    </row>
    <row r="143" spans="2:28" s="3" customFormat="1" x14ac:dyDescent="0.3">
      <c r="B143" s="54"/>
      <c r="C143" s="32" t="s">
        <v>101</v>
      </c>
      <c r="D143" s="7" t="s">
        <v>63</v>
      </c>
      <c r="E143" s="5"/>
      <c r="F143" s="5"/>
      <c r="G143" s="5"/>
      <c r="H143" s="5"/>
      <c r="I143" s="5"/>
      <c r="J143" s="31" t="str">
        <f>IF(AND(ISNUMBER(K143), K143&lt;0), K143*(-1), "")</f>
        <v/>
      </c>
      <c r="K143" s="217"/>
      <c r="L143" s="218"/>
      <c r="M143" s="219"/>
      <c r="N143" s="195"/>
      <c r="O143" s="217"/>
      <c r="P143" s="218"/>
      <c r="Q143" s="219"/>
      <c r="R143" s="31" t="str">
        <f t="shared" si="3"/>
        <v/>
      </c>
      <c r="S143" s="80"/>
      <c r="U143" s="109"/>
      <c r="V143" s="109"/>
      <c r="W143" s="109"/>
      <c r="X143" s="4"/>
      <c r="Y143" s="4"/>
      <c r="Z143" s="4"/>
      <c r="AA143" s="4"/>
      <c r="AB143" s="4"/>
    </row>
    <row r="144" spans="2:28" s="3" customFormat="1" x14ac:dyDescent="0.3">
      <c r="B144" s="54"/>
      <c r="C144" s="32" t="s">
        <v>102</v>
      </c>
      <c r="D144" s="7" t="s">
        <v>191</v>
      </c>
      <c r="E144" s="5"/>
      <c r="F144" s="5"/>
      <c r="G144" s="5"/>
      <c r="H144" s="5"/>
      <c r="I144" s="5"/>
      <c r="J144" s="31"/>
      <c r="K144" s="242"/>
      <c r="L144" s="243"/>
      <c r="M144" s="244"/>
      <c r="N144" s="177"/>
      <c r="O144" s="242"/>
      <c r="P144" s="243"/>
      <c r="Q144" s="244"/>
      <c r="R144" s="31"/>
      <c r="S144" s="80"/>
      <c r="U144" s="109"/>
      <c r="V144" s="109"/>
      <c r="W144" s="109"/>
      <c r="X144" s="4"/>
      <c r="Y144" s="4"/>
      <c r="Z144" s="4"/>
      <c r="AA144" s="4"/>
      <c r="AB144" s="4"/>
    </row>
    <row r="145" spans="2:28" s="3" customFormat="1" ht="14.5" thickBot="1" x14ac:dyDescent="0.35">
      <c r="B145" s="54"/>
      <c r="C145" s="32"/>
      <c r="D145" s="7"/>
      <c r="E145" s="5"/>
      <c r="F145" s="5"/>
      <c r="G145" s="5"/>
      <c r="H145" s="5"/>
      <c r="I145" s="5"/>
      <c r="J145" s="31"/>
      <c r="K145" s="170"/>
      <c r="L145" s="170"/>
      <c r="M145" s="170"/>
      <c r="N145" s="170"/>
      <c r="O145" s="170"/>
      <c r="P145" s="170"/>
      <c r="Q145" s="170"/>
      <c r="R145" s="31"/>
      <c r="S145" s="80"/>
      <c r="U145" s="109"/>
      <c r="V145" s="109"/>
      <c r="W145" s="109"/>
      <c r="X145" s="4"/>
      <c r="Y145" s="4"/>
      <c r="Z145" s="4"/>
      <c r="AA145" s="4"/>
      <c r="AB145" s="4"/>
    </row>
    <row r="146" spans="2:28" s="3" customFormat="1" ht="16" thickBot="1" x14ac:dyDescent="0.4">
      <c r="B146" s="54"/>
      <c r="C146" s="107">
        <v>6</v>
      </c>
      <c r="D146" s="103" t="s">
        <v>103</v>
      </c>
      <c r="E146" s="96"/>
      <c r="F146" s="96"/>
      <c r="G146" s="74"/>
      <c r="H146" s="74"/>
      <c r="I146" s="75"/>
      <c r="J146" s="75"/>
      <c r="K146" s="294">
        <f>IF(ISNUMBER(K75-K128),K75-K128,"")</f>
        <v>0</v>
      </c>
      <c r="L146" s="295"/>
      <c r="M146" s="296"/>
      <c r="N146" s="193"/>
      <c r="O146" s="294">
        <f>IF(ISNUMBER(O75-O128),O75-O128,"")</f>
        <v>0</v>
      </c>
      <c r="P146" s="295"/>
      <c r="Q146" s="296"/>
      <c r="R146" s="75"/>
      <c r="S146" s="80"/>
      <c r="U146" s="109"/>
      <c r="V146" s="109"/>
      <c r="W146" s="109"/>
      <c r="X146" s="4"/>
      <c r="Y146" s="4"/>
      <c r="Z146" s="4"/>
      <c r="AA146" s="4"/>
      <c r="AB146" s="4"/>
    </row>
    <row r="147" spans="2:28" s="3" customFormat="1" ht="14.5" thickBot="1" x14ac:dyDescent="0.35">
      <c r="B147" s="54"/>
      <c r="C147" s="36"/>
      <c r="D147" s="7"/>
      <c r="E147" s="5"/>
      <c r="F147" s="5"/>
      <c r="G147" s="5"/>
      <c r="H147" s="5"/>
      <c r="I147" s="5"/>
      <c r="J147" s="5"/>
      <c r="K147" s="292"/>
      <c r="L147" s="293"/>
      <c r="M147" s="293"/>
      <c r="N147" s="177"/>
      <c r="O147" s="292"/>
      <c r="P147" s="293"/>
      <c r="Q147" s="293"/>
      <c r="R147" s="5"/>
      <c r="S147" s="80"/>
      <c r="U147" s="109"/>
      <c r="V147" s="109"/>
      <c r="W147" s="109"/>
      <c r="X147" s="4"/>
      <c r="Y147" s="4"/>
      <c r="Z147" s="4"/>
      <c r="AA147" s="4"/>
      <c r="AB147" s="4"/>
    </row>
    <row r="148" spans="2:28" s="3" customFormat="1" ht="16" thickBot="1" x14ac:dyDescent="0.4">
      <c r="B148" s="54"/>
      <c r="C148" s="107">
        <v>7</v>
      </c>
      <c r="D148" s="103" t="s">
        <v>64</v>
      </c>
      <c r="E148" s="74"/>
      <c r="F148" s="74"/>
      <c r="G148" s="74"/>
      <c r="H148" s="74"/>
      <c r="I148" s="227" t="str">
        <f>IF(K148&lt;0, K148*(-1), "")</f>
        <v/>
      </c>
      <c r="J148" s="227"/>
      <c r="K148" s="287"/>
      <c r="L148" s="288"/>
      <c r="M148" s="289"/>
      <c r="N148" s="192"/>
      <c r="O148" s="214"/>
      <c r="P148" s="215"/>
      <c r="Q148" s="216"/>
      <c r="R148" s="97" t="str">
        <f>IF(O148&lt;0, O148*(-1), "")</f>
        <v/>
      </c>
      <c r="S148" s="55"/>
      <c r="U148" s="109"/>
      <c r="V148" s="109"/>
      <c r="W148" s="109"/>
      <c r="X148" s="4"/>
      <c r="Y148" s="4"/>
      <c r="Z148" s="4"/>
      <c r="AA148" s="4"/>
      <c r="AB148" s="4"/>
    </row>
    <row r="149" spans="2:28" s="3" customFormat="1" ht="15" customHeight="1" thickBot="1" x14ac:dyDescent="0.35">
      <c r="B149" s="54"/>
      <c r="C149" s="32"/>
      <c r="D149" s="5"/>
      <c r="E149" s="5"/>
      <c r="F149" s="5"/>
      <c r="G149" s="5"/>
      <c r="H149" s="5"/>
      <c r="I149" s="31"/>
      <c r="J149" s="31"/>
      <c r="K149" s="172"/>
      <c r="L149" s="172"/>
      <c r="M149" s="172"/>
      <c r="N149" s="170"/>
      <c r="O149" s="172"/>
      <c r="P149" s="172"/>
      <c r="Q149" s="172"/>
      <c r="R149" s="31"/>
      <c r="S149" s="80"/>
      <c r="U149" s="109"/>
      <c r="V149" s="109"/>
      <c r="W149" s="109"/>
      <c r="X149" s="4"/>
      <c r="Y149" s="4"/>
      <c r="Z149" s="4"/>
      <c r="AA149" s="4"/>
      <c r="AB149" s="4"/>
    </row>
    <row r="150" spans="2:28" s="3" customFormat="1" ht="15" customHeight="1" thickBot="1" x14ac:dyDescent="0.4">
      <c r="B150" s="54"/>
      <c r="C150" s="107">
        <v>8</v>
      </c>
      <c r="D150" s="103" t="s">
        <v>104</v>
      </c>
      <c r="E150" s="73"/>
      <c r="F150" s="74"/>
      <c r="G150" s="74"/>
      <c r="H150" s="74"/>
      <c r="I150" s="75"/>
      <c r="J150" s="75"/>
      <c r="K150" s="294">
        <f>IF(ISNUMBER(K146-K140-K148),K146-K140-K148,"")</f>
        <v>0</v>
      </c>
      <c r="L150" s="295"/>
      <c r="M150" s="296"/>
      <c r="N150" s="192"/>
      <c r="O150" s="294">
        <f>IF(ISNUMBER(O146-O140-O148),O146-O140-O148,"")</f>
        <v>0</v>
      </c>
      <c r="P150" s="295"/>
      <c r="Q150" s="296"/>
      <c r="R150" s="75"/>
      <c r="S150" s="80"/>
      <c r="U150" s="109"/>
      <c r="V150" s="109"/>
      <c r="W150" s="109"/>
      <c r="X150" s="4"/>
      <c r="Y150" s="4"/>
      <c r="Z150" s="4"/>
      <c r="AA150" s="4"/>
      <c r="AB150" s="4"/>
    </row>
    <row r="151" spans="2:28" s="3" customFormat="1" ht="15" customHeight="1" x14ac:dyDescent="0.3">
      <c r="B151" s="54"/>
      <c r="C151" s="32"/>
      <c r="D151" s="5"/>
      <c r="E151" s="5"/>
      <c r="F151" s="5"/>
      <c r="G151" s="5"/>
      <c r="H151" s="5"/>
      <c r="I151" s="31"/>
      <c r="J151" s="31"/>
      <c r="K151" s="172"/>
      <c r="L151" s="172"/>
      <c r="M151" s="172"/>
      <c r="N151" s="170"/>
      <c r="O151" s="172"/>
      <c r="P151" s="172"/>
      <c r="Q151" s="172"/>
      <c r="R151" s="31"/>
      <c r="S151" s="80"/>
      <c r="U151" s="109"/>
      <c r="V151" s="109"/>
      <c r="W151" s="109"/>
      <c r="X151" s="4"/>
      <c r="Y151" s="4"/>
      <c r="Z151" s="4"/>
      <c r="AA151" s="4"/>
      <c r="AB151" s="4"/>
    </row>
    <row r="152" spans="2:28" s="3" customFormat="1" x14ac:dyDescent="0.3">
      <c r="B152" s="54"/>
      <c r="C152" s="32"/>
      <c r="D152" s="5"/>
      <c r="E152" s="5"/>
      <c r="F152" s="5"/>
      <c r="G152" s="5"/>
      <c r="H152" s="5"/>
      <c r="I152" s="31"/>
      <c r="J152" s="31"/>
      <c r="K152" s="172"/>
      <c r="L152" s="172"/>
      <c r="M152" s="172"/>
      <c r="N152" s="170"/>
      <c r="O152" s="172"/>
      <c r="P152" s="172"/>
      <c r="Q152" s="172"/>
      <c r="R152" s="31"/>
      <c r="S152" s="80"/>
      <c r="U152" s="109"/>
      <c r="V152" s="109"/>
      <c r="W152" s="109"/>
      <c r="X152" s="4"/>
      <c r="Y152" s="4"/>
      <c r="Z152" s="4"/>
      <c r="AA152" s="4"/>
      <c r="AB152" s="4"/>
    </row>
    <row r="153" spans="2:28" s="3" customFormat="1" ht="14.5" thickBot="1" x14ac:dyDescent="0.35">
      <c r="B153" s="56"/>
      <c r="C153" s="44"/>
      <c r="D153" s="44"/>
      <c r="E153" s="44"/>
      <c r="F153" s="44"/>
      <c r="G153" s="44"/>
      <c r="H153" s="44"/>
      <c r="I153" s="44"/>
      <c r="J153" s="44"/>
      <c r="K153" s="290"/>
      <c r="L153" s="291"/>
      <c r="M153" s="291"/>
      <c r="N153" s="180"/>
      <c r="O153" s="290"/>
      <c r="P153" s="291"/>
      <c r="Q153" s="291"/>
      <c r="R153" s="44"/>
      <c r="S153" s="57"/>
      <c r="U153" s="109"/>
      <c r="V153" s="109"/>
      <c r="W153" s="109"/>
      <c r="X153" s="4"/>
      <c r="Y153" s="4"/>
      <c r="Z153" s="4"/>
      <c r="AA153" s="4"/>
      <c r="AB153" s="4"/>
    </row>
    <row r="154" spans="2:28" s="3" customFormat="1" ht="15" thickTop="1" thickBot="1" x14ac:dyDescent="0.35">
      <c r="B154" s="45"/>
      <c r="C154" s="45"/>
      <c r="D154" s="45"/>
      <c r="E154" s="45"/>
      <c r="F154" s="45"/>
      <c r="G154" s="45"/>
      <c r="H154" s="45"/>
      <c r="I154" s="45"/>
      <c r="J154" s="45"/>
      <c r="K154" s="181"/>
      <c r="L154" s="181"/>
      <c r="M154" s="181"/>
      <c r="N154" s="181"/>
      <c r="O154" s="181"/>
      <c r="P154" s="181"/>
      <c r="Q154" s="181"/>
      <c r="R154" s="45"/>
      <c r="S154" s="45"/>
      <c r="U154" s="109"/>
      <c r="V154" s="109"/>
      <c r="W154" s="109"/>
      <c r="X154" s="4"/>
      <c r="Y154" s="4"/>
      <c r="Z154" s="4"/>
      <c r="AA154" s="4"/>
      <c r="AB154" s="4"/>
    </row>
    <row r="155" spans="2:28" s="3" customFormat="1" ht="14.5" thickTop="1" x14ac:dyDescent="0.3">
      <c r="B155" s="67"/>
      <c r="C155" s="46"/>
      <c r="D155" s="68"/>
      <c r="E155" s="68"/>
      <c r="F155" s="68"/>
      <c r="G155" s="68"/>
      <c r="H155" s="68"/>
      <c r="I155" s="68"/>
      <c r="J155" s="68"/>
      <c r="K155" s="189"/>
      <c r="L155" s="189"/>
      <c r="M155" s="189"/>
      <c r="N155" s="189"/>
      <c r="O155" s="189"/>
      <c r="P155" s="189"/>
      <c r="Q155" s="189"/>
      <c r="R155" s="68"/>
      <c r="S155" s="69"/>
      <c r="U155" s="109"/>
      <c r="V155" s="109"/>
      <c r="W155" s="109"/>
      <c r="X155" s="4"/>
      <c r="Y155" s="4"/>
      <c r="Z155" s="4"/>
      <c r="AA155" s="4"/>
      <c r="AB155" s="4"/>
    </row>
    <row r="156" spans="2:28" s="3" customFormat="1" ht="18" x14ac:dyDescent="0.4">
      <c r="B156" s="54"/>
      <c r="C156" s="101" t="s">
        <v>65</v>
      </c>
      <c r="D156" s="36"/>
      <c r="E156" s="5"/>
      <c r="F156" s="5"/>
      <c r="G156" s="5"/>
      <c r="H156" s="5"/>
      <c r="I156" s="5"/>
      <c r="J156" s="5"/>
      <c r="K156" s="177"/>
      <c r="L156" s="177"/>
      <c r="M156" s="177"/>
      <c r="N156" s="177"/>
      <c r="O156" s="177"/>
      <c r="P156" s="177"/>
      <c r="Q156" s="177"/>
      <c r="R156" s="5"/>
      <c r="S156" s="55"/>
      <c r="U156" s="109"/>
      <c r="V156" s="109"/>
      <c r="W156" s="109"/>
      <c r="X156" s="4"/>
      <c r="Y156" s="4"/>
      <c r="Z156" s="4"/>
      <c r="AA156" s="4"/>
      <c r="AB156" s="4"/>
    </row>
    <row r="157" spans="2:28" s="3" customFormat="1" ht="14.5" thickBot="1" x14ac:dyDescent="0.35">
      <c r="B157" s="54"/>
      <c r="C157" s="36"/>
      <c r="D157" s="7"/>
      <c r="E157" s="5"/>
      <c r="F157" s="5"/>
      <c r="G157" s="5"/>
      <c r="H157" s="5"/>
      <c r="I157" s="5"/>
      <c r="J157" s="5"/>
      <c r="K157" s="250" t="s">
        <v>1574</v>
      </c>
      <c r="L157" s="250"/>
      <c r="M157" s="250"/>
      <c r="N157" s="177"/>
      <c r="O157" s="241" t="s">
        <v>1575</v>
      </c>
      <c r="P157" s="241"/>
      <c r="Q157" s="241"/>
      <c r="R157" s="31"/>
      <c r="S157" s="80"/>
      <c r="U157" s="109"/>
      <c r="V157" s="109"/>
      <c r="W157" s="109"/>
      <c r="X157" s="4"/>
      <c r="Y157" s="4"/>
      <c r="Z157" s="4"/>
      <c r="AA157" s="4"/>
      <c r="AB157" s="4"/>
    </row>
    <row r="158" spans="2:28" s="19" customFormat="1" ht="16" thickBot="1" x14ac:dyDescent="0.4">
      <c r="B158" s="54"/>
      <c r="C158" s="107">
        <v>9</v>
      </c>
      <c r="D158" s="104" t="s">
        <v>66</v>
      </c>
      <c r="E158" s="74"/>
      <c r="F158" s="74"/>
      <c r="G158" s="74"/>
      <c r="H158" s="227"/>
      <c r="I158" s="227"/>
      <c r="J158" s="227"/>
      <c r="K158" s="228">
        <f>SUM(K160,K163)</f>
        <v>0</v>
      </c>
      <c r="L158" s="229"/>
      <c r="M158" s="230"/>
      <c r="N158" s="192"/>
      <c r="O158" s="228">
        <f>SUM(O160,O163)</f>
        <v>0</v>
      </c>
      <c r="P158" s="229"/>
      <c r="Q158" s="230"/>
      <c r="R158" s="97"/>
      <c r="S158" s="55"/>
      <c r="U158" s="110"/>
      <c r="V158" s="110"/>
      <c r="W158" s="110"/>
      <c r="X158" s="12"/>
      <c r="Y158" s="12"/>
      <c r="Z158" s="12"/>
      <c r="AA158" s="12"/>
      <c r="AB158" s="12"/>
    </row>
    <row r="159" spans="2:28" s="19" customFormat="1" x14ac:dyDescent="0.3">
      <c r="B159" s="54"/>
      <c r="C159" s="31"/>
      <c r="D159" s="31"/>
      <c r="E159" s="31"/>
      <c r="F159" s="31"/>
      <c r="G159" s="31"/>
      <c r="H159" s="31"/>
      <c r="I159" s="31"/>
      <c r="J159" s="31"/>
      <c r="K159" s="170"/>
      <c r="L159" s="170"/>
      <c r="M159" s="170"/>
      <c r="N159" s="170"/>
      <c r="O159" s="170"/>
      <c r="P159" s="170"/>
      <c r="Q159" s="170"/>
      <c r="R159" s="31"/>
      <c r="S159" s="55"/>
      <c r="U159" s="110"/>
      <c r="V159" s="110"/>
      <c r="W159" s="110"/>
      <c r="X159" s="12"/>
      <c r="Y159" s="12"/>
      <c r="Z159" s="12"/>
      <c r="AA159" s="12"/>
      <c r="AB159" s="12"/>
    </row>
    <row r="160" spans="2:28" s="3" customFormat="1" x14ac:dyDescent="0.3">
      <c r="B160" s="54"/>
      <c r="C160" s="18">
        <v>9.1</v>
      </c>
      <c r="D160" s="87" t="s">
        <v>67</v>
      </c>
      <c r="E160" s="5"/>
      <c r="F160" s="5"/>
      <c r="G160" s="5"/>
      <c r="H160" s="220"/>
      <c r="I160" s="220"/>
      <c r="J160" s="220"/>
      <c r="K160" s="231">
        <f>SUM(K161:M162)</f>
        <v>0</v>
      </c>
      <c r="L160" s="231"/>
      <c r="M160" s="231"/>
      <c r="N160" s="177"/>
      <c r="O160" s="231">
        <f>SUM(O161:Q162)</f>
        <v>0</v>
      </c>
      <c r="P160" s="231"/>
      <c r="Q160" s="231"/>
      <c r="R160" s="284"/>
      <c r="S160" s="285"/>
      <c r="U160" s="109"/>
      <c r="V160" s="109"/>
      <c r="W160" s="109"/>
      <c r="X160" s="4"/>
      <c r="Y160" s="4"/>
      <c r="Z160" s="4"/>
      <c r="AA160" s="4"/>
      <c r="AB160" s="4"/>
    </row>
    <row r="161" spans="2:28" s="3" customFormat="1" x14ac:dyDescent="0.3">
      <c r="B161" s="54"/>
      <c r="C161" s="32" t="s">
        <v>193</v>
      </c>
      <c r="D161" s="17" t="s">
        <v>68</v>
      </c>
      <c r="E161" s="5"/>
      <c r="F161" s="5"/>
      <c r="G161" s="5"/>
      <c r="H161" s="220"/>
      <c r="I161" s="225"/>
      <c r="J161" s="226"/>
      <c r="K161" s="224"/>
      <c r="L161" s="224"/>
      <c r="M161" s="224"/>
      <c r="N161" s="177"/>
      <c r="O161" s="224"/>
      <c r="P161" s="224"/>
      <c r="Q161" s="224"/>
      <c r="R161" s="284"/>
      <c r="S161" s="285"/>
      <c r="U161" s="109"/>
      <c r="V161" s="109"/>
      <c r="W161" s="109"/>
      <c r="X161" s="4"/>
      <c r="Y161" s="4"/>
      <c r="Z161" s="4"/>
      <c r="AA161" s="4"/>
      <c r="AB161" s="4"/>
    </row>
    <row r="162" spans="2:28" s="3" customFormat="1" x14ac:dyDescent="0.3">
      <c r="B162" s="54"/>
      <c r="C162" s="32" t="s">
        <v>194</v>
      </c>
      <c r="D162" s="17" t="s">
        <v>69</v>
      </c>
      <c r="E162" s="5"/>
      <c r="F162" s="5"/>
      <c r="G162" s="5"/>
      <c r="H162" s="220"/>
      <c r="I162" s="225"/>
      <c r="J162" s="226"/>
      <c r="K162" s="224"/>
      <c r="L162" s="224"/>
      <c r="M162" s="224"/>
      <c r="N162" s="177"/>
      <c r="O162" s="224"/>
      <c r="P162" s="224"/>
      <c r="Q162" s="224"/>
      <c r="R162" s="284"/>
      <c r="S162" s="285"/>
      <c r="U162" s="109"/>
      <c r="V162" s="109"/>
      <c r="W162" s="109"/>
      <c r="X162" s="4"/>
      <c r="Y162" s="4"/>
      <c r="Z162" s="4"/>
      <c r="AA162" s="4"/>
      <c r="AB162" s="4"/>
    </row>
    <row r="163" spans="2:28" s="3" customFormat="1" x14ac:dyDescent="0.3">
      <c r="B163" s="54"/>
      <c r="C163" s="18">
        <v>9.1999999999999993</v>
      </c>
      <c r="D163" s="87" t="s">
        <v>70</v>
      </c>
      <c r="E163" s="5"/>
      <c r="F163" s="5"/>
      <c r="G163" s="5"/>
      <c r="H163" s="220"/>
      <c r="I163" s="220"/>
      <c r="J163" s="220"/>
      <c r="K163" s="231">
        <f>SUM(K164:M165)</f>
        <v>0</v>
      </c>
      <c r="L163" s="231"/>
      <c r="M163" s="231"/>
      <c r="N163" s="177"/>
      <c r="O163" s="231">
        <f>SUM(O164:Q165)</f>
        <v>0</v>
      </c>
      <c r="P163" s="231"/>
      <c r="Q163" s="231"/>
      <c r="R163" s="284"/>
      <c r="S163" s="285"/>
      <c r="U163" s="109"/>
      <c r="V163" s="109"/>
      <c r="W163" s="109"/>
      <c r="X163" s="4"/>
      <c r="Y163" s="4"/>
      <c r="Z163" s="4"/>
      <c r="AA163" s="4"/>
      <c r="AB163" s="4"/>
    </row>
    <row r="164" spans="2:28" x14ac:dyDescent="0.3">
      <c r="B164" s="54"/>
      <c r="C164" s="32" t="s">
        <v>195</v>
      </c>
      <c r="D164" s="17" t="s">
        <v>90</v>
      </c>
      <c r="E164" s="5"/>
      <c r="F164" s="5"/>
      <c r="G164" s="5"/>
      <c r="H164" s="220"/>
      <c r="I164" s="225"/>
      <c r="J164" s="226"/>
      <c r="K164" s="224"/>
      <c r="L164" s="224"/>
      <c r="M164" s="224"/>
      <c r="N164" s="177"/>
      <c r="O164" s="224"/>
      <c r="P164" s="224"/>
      <c r="Q164" s="224"/>
      <c r="R164" s="94"/>
      <c r="S164" s="80"/>
    </row>
    <row r="165" spans="2:28" s="3" customFormat="1" x14ac:dyDescent="0.3">
      <c r="B165" s="54"/>
      <c r="C165" s="32" t="s">
        <v>196</v>
      </c>
      <c r="D165" s="17" t="s">
        <v>71</v>
      </c>
      <c r="E165" s="5"/>
      <c r="F165" s="5"/>
      <c r="G165" s="5"/>
      <c r="H165" s="220"/>
      <c r="I165" s="225"/>
      <c r="J165" s="226"/>
      <c r="K165" s="224"/>
      <c r="L165" s="224"/>
      <c r="M165" s="224"/>
      <c r="N165" s="177"/>
      <c r="O165" s="224"/>
      <c r="P165" s="224"/>
      <c r="Q165" s="224"/>
      <c r="R165" s="284"/>
      <c r="S165" s="285"/>
      <c r="U165" s="109"/>
      <c r="V165" s="109"/>
      <c r="W165" s="109"/>
      <c r="X165" s="4"/>
      <c r="Y165" s="4"/>
      <c r="Z165" s="4"/>
      <c r="AA165" s="4"/>
      <c r="AB165" s="4"/>
    </row>
    <row r="166" spans="2:28" s="3" customFormat="1" ht="14.5" thickBot="1" x14ac:dyDescent="0.35">
      <c r="B166" s="54"/>
      <c r="C166" s="32"/>
      <c r="D166" s="7"/>
      <c r="E166" s="5"/>
      <c r="F166" s="5"/>
      <c r="G166" s="5"/>
      <c r="H166" s="31"/>
      <c r="I166" s="31"/>
      <c r="J166" s="31"/>
      <c r="K166" s="170"/>
      <c r="L166" s="170"/>
      <c r="M166" s="177"/>
      <c r="N166" s="177"/>
      <c r="O166" s="170"/>
      <c r="P166" s="170"/>
      <c r="Q166" s="177"/>
      <c r="R166" s="220"/>
      <c r="S166" s="285"/>
      <c r="U166" s="109"/>
      <c r="V166" s="109"/>
      <c r="W166" s="109"/>
      <c r="X166" s="4"/>
      <c r="Y166" s="4"/>
      <c r="Z166" s="4"/>
      <c r="AA166" s="4"/>
      <c r="AB166" s="4"/>
    </row>
    <row r="167" spans="2:28" s="19" customFormat="1" ht="16" thickBot="1" x14ac:dyDescent="0.4">
      <c r="B167" s="54"/>
      <c r="C167" s="107">
        <v>10</v>
      </c>
      <c r="D167" s="104" t="s">
        <v>72</v>
      </c>
      <c r="E167" s="74"/>
      <c r="F167" s="74"/>
      <c r="G167" s="74"/>
      <c r="H167" s="227"/>
      <c r="I167" s="227"/>
      <c r="J167" s="227"/>
      <c r="K167" s="228">
        <f>SUM(K169,K172)</f>
        <v>0</v>
      </c>
      <c r="L167" s="229"/>
      <c r="M167" s="230"/>
      <c r="N167" s="193"/>
      <c r="O167" s="228">
        <f>SUM(O169,O172)</f>
        <v>0</v>
      </c>
      <c r="P167" s="229"/>
      <c r="Q167" s="230"/>
      <c r="R167" s="97"/>
      <c r="S167" s="55"/>
      <c r="U167" s="109"/>
      <c r="V167" s="109"/>
      <c r="W167" s="109"/>
      <c r="X167" s="12"/>
      <c r="Y167" s="12"/>
      <c r="Z167" s="12"/>
      <c r="AA167" s="12"/>
      <c r="AB167" s="12"/>
    </row>
    <row r="168" spans="2:28" s="19" customFormat="1" x14ac:dyDescent="0.3">
      <c r="B168" s="54"/>
      <c r="C168" s="31"/>
      <c r="D168" s="31"/>
      <c r="E168" s="31"/>
      <c r="F168" s="31"/>
      <c r="G168" s="31"/>
      <c r="H168" s="31"/>
      <c r="I168" s="31"/>
      <c r="J168" s="31"/>
      <c r="K168" s="170"/>
      <c r="L168" s="170"/>
      <c r="M168" s="170"/>
      <c r="N168" s="170"/>
      <c r="O168" s="170"/>
      <c r="P168" s="170"/>
      <c r="Q168" s="170"/>
      <c r="R168" s="31"/>
      <c r="S168" s="55"/>
      <c r="V168" s="109"/>
      <c r="W168" s="109"/>
      <c r="X168" s="12"/>
      <c r="Y168" s="12"/>
      <c r="Z168" s="12"/>
      <c r="AA168" s="12"/>
      <c r="AB168" s="12"/>
    </row>
    <row r="169" spans="2:28" s="3" customFormat="1" x14ac:dyDescent="0.3">
      <c r="B169" s="54"/>
      <c r="C169" s="18">
        <v>10.1</v>
      </c>
      <c r="D169" s="87" t="s">
        <v>73</v>
      </c>
      <c r="E169" s="5"/>
      <c r="F169" s="5"/>
      <c r="G169" s="5"/>
      <c r="H169" s="220"/>
      <c r="I169" s="220"/>
      <c r="J169" s="220"/>
      <c r="K169" s="231">
        <f>SUM(K170:M171)</f>
        <v>0</v>
      </c>
      <c r="L169" s="231"/>
      <c r="M169" s="231"/>
      <c r="N169" s="177"/>
      <c r="O169" s="231">
        <f>SUM(O170:Q171)</f>
        <v>0</v>
      </c>
      <c r="P169" s="231"/>
      <c r="Q169" s="231"/>
      <c r="R169" s="284"/>
      <c r="S169" s="285"/>
      <c r="U169" s="109"/>
      <c r="V169" s="109"/>
      <c r="W169" s="109"/>
      <c r="X169" s="4"/>
      <c r="Y169" s="4"/>
      <c r="Z169" s="4"/>
      <c r="AA169" s="4"/>
      <c r="AB169" s="4"/>
    </row>
    <row r="170" spans="2:28" s="3" customFormat="1" x14ac:dyDescent="0.3">
      <c r="B170" s="54"/>
      <c r="C170" s="32" t="s">
        <v>106</v>
      </c>
      <c r="D170" s="17" t="s">
        <v>74</v>
      </c>
      <c r="E170" s="5"/>
      <c r="F170" s="5"/>
      <c r="G170" s="5"/>
      <c r="H170" s="31"/>
      <c r="I170" s="31"/>
      <c r="J170" s="31"/>
      <c r="K170" s="224"/>
      <c r="L170" s="224"/>
      <c r="M170" s="224"/>
      <c r="N170" s="177"/>
      <c r="O170" s="224"/>
      <c r="P170" s="224"/>
      <c r="Q170" s="224"/>
      <c r="R170" s="284"/>
      <c r="S170" s="285"/>
      <c r="U170" s="109"/>
      <c r="V170" s="109"/>
      <c r="W170" s="109"/>
      <c r="X170" s="4"/>
      <c r="Y170" s="4"/>
      <c r="Z170" s="4"/>
      <c r="AA170" s="4"/>
      <c r="AB170" s="4"/>
    </row>
    <row r="171" spans="2:28" s="3" customFormat="1" x14ac:dyDescent="0.3">
      <c r="B171" s="54"/>
      <c r="C171" s="32" t="s">
        <v>143</v>
      </c>
      <c r="D171" s="17" t="s">
        <v>75</v>
      </c>
      <c r="E171" s="5"/>
      <c r="F171" s="5"/>
      <c r="G171" s="5"/>
      <c r="H171" s="31"/>
      <c r="I171" s="31"/>
      <c r="J171" s="31"/>
      <c r="K171" s="224"/>
      <c r="L171" s="224"/>
      <c r="M171" s="224"/>
      <c r="N171" s="177"/>
      <c r="O171" s="224"/>
      <c r="P171" s="224"/>
      <c r="Q171" s="224"/>
      <c r="R171" s="284"/>
      <c r="S171" s="285"/>
      <c r="U171" s="109"/>
      <c r="V171" s="109"/>
      <c r="W171" s="109"/>
      <c r="X171" s="4"/>
      <c r="Y171" s="4"/>
      <c r="Z171" s="4"/>
      <c r="AA171" s="4"/>
      <c r="AB171" s="4"/>
    </row>
    <row r="172" spans="2:28" s="3" customFormat="1" x14ac:dyDescent="0.3">
      <c r="B172" s="54"/>
      <c r="C172" s="18">
        <v>10.199999999999999</v>
      </c>
      <c r="D172" s="87" t="s">
        <v>76</v>
      </c>
      <c r="E172" s="5"/>
      <c r="F172" s="5"/>
      <c r="G172" s="5"/>
      <c r="H172" s="220"/>
      <c r="I172" s="220"/>
      <c r="J172" s="220"/>
      <c r="K172" s="231">
        <f>SUM(K173:M174)</f>
        <v>0</v>
      </c>
      <c r="L172" s="231"/>
      <c r="M172" s="231"/>
      <c r="N172" s="177"/>
      <c r="O172" s="231">
        <f>SUM(O173:Q174)</f>
        <v>0</v>
      </c>
      <c r="P172" s="231"/>
      <c r="Q172" s="231"/>
      <c r="R172" s="284"/>
      <c r="S172" s="285"/>
      <c r="U172" s="109"/>
      <c r="V172" s="109"/>
      <c r="W172" s="109"/>
      <c r="X172" s="4"/>
      <c r="Y172" s="4"/>
      <c r="Z172" s="4"/>
      <c r="AA172" s="4"/>
      <c r="AB172" s="4"/>
    </row>
    <row r="173" spans="2:28" s="3" customFormat="1" x14ac:dyDescent="0.3">
      <c r="B173" s="54"/>
      <c r="C173" s="32" t="s">
        <v>107</v>
      </c>
      <c r="D173" s="17" t="s">
        <v>77</v>
      </c>
      <c r="E173" s="5"/>
      <c r="F173" s="5"/>
      <c r="G173" s="5"/>
      <c r="H173" s="31"/>
      <c r="I173" s="31"/>
      <c r="J173" s="31"/>
      <c r="K173" s="224"/>
      <c r="L173" s="224"/>
      <c r="M173" s="224"/>
      <c r="N173" s="177"/>
      <c r="O173" s="224"/>
      <c r="P173" s="224"/>
      <c r="Q173" s="224"/>
      <c r="R173" s="284"/>
      <c r="S173" s="285"/>
      <c r="U173" s="109"/>
      <c r="V173" s="109"/>
      <c r="W173" s="109"/>
      <c r="X173" s="4"/>
      <c r="Y173" s="4"/>
      <c r="Z173" s="4"/>
      <c r="AA173" s="4"/>
      <c r="AB173" s="4"/>
    </row>
    <row r="174" spans="2:28" s="3" customFormat="1" x14ac:dyDescent="0.3">
      <c r="B174" s="54"/>
      <c r="C174" s="32" t="s">
        <v>108</v>
      </c>
      <c r="D174" s="17" t="s">
        <v>78</v>
      </c>
      <c r="E174" s="5"/>
      <c r="F174" s="5"/>
      <c r="G174" s="5"/>
      <c r="H174" s="31"/>
      <c r="I174" s="31"/>
      <c r="J174" s="31"/>
      <c r="K174" s="224"/>
      <c r="L174" s="224"/>
      <c r="M174" s="224"/>
      <c r="N174" s="177"/>
      <c r="O174" s="224"/>
      <c r="P174" s="224"/>
      <c r="Q174" s="224"/>
      <c r="R174" s="284"/>
      <c r="S174" s="285"/>
      <c r="U174" s="109"/>
      <c r="V174" s="109"/>
      <c r="W174" s="109"/>
      <c r="X174" s="4"/>
      <c r="Y174" s="4"/>
      <c r="Z174" s="4"/>
      <c r="AA174" s="4"/>
      <c r="AB174" s="4"/>
    </row>
    <row r="175" spans="2:28" s="3" customFormat="1" ht="14.5" thickBot="1" x14ac:dyDescent="0.35">
      <c r="B175" s="54"/>
      <c r="C175" s="32"/>
      <c r="D175" s="7"/>
      <c r="E175" s="5"/>
      <c r="F175" s="5"/>
      <c r="G175" s="5"/>
      <c r="H175" s="31"/>
      <c r="I175" s="31"/>
      <c r="J175" s="31"/>
      <c r="K175" s="170"/>
      <c r="L175" s="170"/>
      <c r="M175" s="177"/>
      <c r="N175" s="177"/>
      <c r="O175" s="170"/>
      <c r="P175" s="170"/>
      <c r="Q175" s="177"/>
      <c r="R175" s="220"/>
      <c r="S175" s="285"/>
      <c r="U175" s="109"/>
      <c r="V175" s="109"/>
      <c r="W175" s="109"/>
      <c r="X175" s="4"/>
      <c r="Y175" s="4"/>
      <c r="Z175" s="4"/>
      <c r="AA175" s="4"/>
      <c r="AB175" s="4"/>
    </row>
    <row r="176" spans="2:28" s="19" customFormat="1" ht="16" thickBot="1" x14ac:dyDescent="0.4">
      <c r="B176" s="54"/>
      <c r="C176" s="107">
        <v>11</v>
      </c>
      <c r="D176" s="104" t="s">
        <v>197</v>
      </c>
      <c r="E176" s="74"/>
      <c r="F176" s="74"/>
      <c r="G176" s="74"/>
      <c r="H176" s="227"/>
      <c r="I176" s="227"/>
      <c r="J176" s="227"/>
      <c r="K176" s="228">
        <f>K158-K167</f>
        <v>0</v>
      </c>
      <c r="L176" s="229"/>
      <c r="M176" s="230"/>
      <c r="N176" s="192"/>
      <c r="O176" s="228">
        <f>O158-O167</f>
        <v>0</v>
      </c>
      <c r="P176" s="229"/>
      <c r="Q176" s="230"/>
      <c r="R176" s="97"/>
      <c r="S176" s="55"/>
      <c r="U176" s="110"/>
      <c r="V176" s="110"/>
      <c r="W176" s="110"/>
      <c r="X176" s="12"/>
      <c r="Y176" s="12"/>
      <c r="Z176" s="12"/>
      <c r="AA176" s="12"/>
      <c r="AB176" s="12"/>
    </row>
    <row r="177" spans="2:28" s="19" customFormat="1" ht="14.5" thickBot="1" x14ac:dyDescent="0.35">
      <c r="B177" s="54"/>
      <c r="C177" s="32"/>
      <c r="D177" s="32"/>
      <c r="E177" s="32"/>
      <c r="F177" s="32"/>
      <c r="G177" s="32"/>
      <c r="H177" s="32"/>
      <c r="I177" s="32"/>
      <c r="J177" s="32"/>
      <c r="K177" s="196"/>
      <c r="L177" s="196"/>
      <c r="M177" s="196"/>
      <c r="N177" s="196"/>
      <c r="O177" s="196"/>
      <c r="P177" s="196"/>
      <c r="Q177" s="196"/>
      <c r="R177" s="32"/>
      <c r="S177" s="55"/>
      <c r="U177" s="110"/>
      <c r="V177" s="110"/>
      <c r="W177" s="110"/>
      <c r="X177" s="12"/>
      <c r="Y177" s="12"/>
      <c r="Z177" s="12"/>
      <c r="AA177" s="12"/>
      <c r="AB177" s="12"/>
    </row>
    <row r="178" spans="2:28" s="19" customFormat="1" ht="16" thickBot="1" x14ac:dyDescent="0.4">
      <c r="B178" s="54"/>
      <c r="C178" s="107">
        <v>12</v>
      </c>
      <c r="D178" s="104" t="s">
        <v>455</v>
      </c>
      <c r="E178" s="74"/>
      <c r="F178" s="74"/>
      <c r="G178" s="74"/>
      <c r="H178" s="75"/>
      <c r="I178" s="75"/>
      <c r="J178" s="75"/>
      <c r="K178" s="214">
        <f>SUM(K170+K173)</f>
        <v>0</v>
      </c>
      <c r="L178" s="215"/>
      <c r="M178" s="216"/>
      <c r="N178" s="192"/>
      <c r="O178" s="214">
        <f>SUM(O170+O173)</f>
        <v>0</v>
      </c>
      <c r="P178" s="215"/>
      <c r="Q178" s="216"/>
      <c r="R178" s="74"/>
      <c r="S178" s="55"/>
      <c r="U178" s="110"/>
      <c r="V178" s="110"/>
      <c r="W178" s="110"/>
      <c r="X178" s="12"/>
      <c r="Y178" s="12"/>
      <c r="Z178" s="12"/>
      <c r="AA178" s="12"/>
      <c r="AB178" s="12"/>
    </row>
    <row r="179" spans="2:28" s="3" customFormat="1" ht="14.5" thickBot="1" x14ac:dyDescent="0.35">
      <c r="B179" s="56"/>
      <c r="C179" s="44"/>
      <c r="D179" s="44"/>
      <c r="E179" s="44"/>
      <c r="F179" s="44"/>
      <c r="G179" s="44"/>
      <c r="H179" s="44"/>
      <c r="I179" s="44"/>
      <c r="J179" s="44"/>
      <c r="K179" s="180"/>
      <c r="L179" s="180"/>
      <c r="M179" s="180"/>
      <c r="N179" s="180"/>
      <c r="O179" s="180"/>
      <c r="P179" s="180"/>
      <c r="Q179" s="180"/>
      <c r="R179" s="282"/>
      <c r="S179" s="283"/>
      <c r="U179" s="109"/>
      <c r="V179" s="109"/>
      <c r="W179" s="109"/>
      <c r="X179" s="4"/>
      <c r="Y179" s="4"/>
      <c r="Z179" s="4"/>
      <c r="AA179" s="4"/>
      <c r="AB179" s="4"/>
    </row>
    <row r="180" spans="2:28" s="3" customFormat="1" ht="15" thickTop="1" thickBot="1" x14ac:dyDescent="0.35">
      <c r="B180" s="45"/>
      <c r="C180" s="45"/>
      <c r="D180" s="45"/>
      <c r="E180" s="45"/>
      <c r="F180" s="45"/>
      <c r="G180" s="45"/>
      <c r="H180" s="45"/>
      <c r="I180" s="45"/>
      <c r="J180" s="45"/>
      <c r="K180" s="181"/>
      <c r="L180" s="181"/>
      <c r="M180" s="181"/>
      <c r="N180" s="181"/>
      <c r="O180" s="181"/>
      <c r="P180" s="181"/>
      <c r="Q180" s="181"/>
      <c r="R180" s="45"/>
      <c r="S180" s="45"/>
      <c r="U180" s="109"/>
      <c r="V180" s="109"/>
      <c r="W180" s="109"/>
      <c r="X180" s="4"/>
      <c r="Y180" s="4"/>
      <c r="Z180" s="4"/>
      <c r="AA180" s="4"/>
      <c r="AB180" s="4"/>
    </row>
    <row r="181" spans="2:28" s="3" customFormat="1" ht="14.25" customHeight="1" thickTop="1" x14ac:dyDescent="0.3">
      <c r="B181" s="67"/>
      <c r="C181" s="68"/>
      <c r="D181" s="68"/>
      <c r="E181" s="68"/>
      <c r="F181" s="68"/>
      <c r="G181" s="68"/>
      <c r="H181" s="68"/>
      <c r="I181" s="68"/>
      <c r="J181" s="68"/>
      <c r="K181" s="189"/>
      <c r="L181" s="189"/>
      <c r="M181" s="189"/>
      <c r="N181" s="189"/>
      <c r="O181" s="189"/>
      <c r="P181" s="189"/>
      <c r="Q181" s="189"/>
      <c r="R181" s="68"/>
      <c r="S181" s="69"/>
      <c r="U181" s="109"/>
      <c r="V181" s="109"/>
      <c r="W181" s="109"/>
      <c r="X181" s="4"/>
      <c r="Y181" s="4"/>
      <c r="Z181" s="4"/>
      <c r="AA181" s="4"/>
      <c r="AB181" s="4"/>
    </row>
    <row r="182" spans="2:28" s="3" customFormat="1" ht="16.5" customHeight="1" x14ac:dyDescent="0.4">
      <c r="B182" s="54"/>
      <c r="C182" s="100" t="s">
        <v>79</v>
      </c>
      <c r="D182" s="5"/>
      <c r="E182" s="5"/>
      <c r="F182" s="5"/>
      <c r="G182" s="5"/>
      <c r="H182" s="5"/>
      <c r="I182" s="5"/>
      <c r="J182" s="5"/>
      <c r="K182" s="170"/>
      <c r="L182" s="197"/>
      <c r="M182" s="197"/>
      <c r="N182" s="197"/>
      <c r="O182" s="197"/>
      <c r="P182" s="197"/>
      <c r="Q182" s="197"/>
      <c r="R182" s="5"/>
      <c r="S182" s="55"/>
      <c r="U182" s="109"/>
      <c r="V182" s="109"/>
      <c r="W182" s="109"/>
      <c r="X182" s="4"/>
      <c r="Y182" s="4"/>
      <c r="Z182" s="4"/>
      <c r="AA182" s="4"/>
      <c r="AB182" s="4"/>
    </row>
    <row r="183" spans="2:28" s="3" customFormat="1" ht="14.25" customHeight="1" thickBot="1" x14ac:dyDescent="0.35">
      <c r="B183" s="54"/>
      <c r="C183" s="36"/>
      <c r="D183" s="36"/>
      <c r="E183" s="5"/>
      <c r="F183" s="5"/>
      <c r="G183" s="5"/>
      <c r="H183" s="5"/>
      <c r="I183" s="81"/>
      <c r="J183" s="81"/>
      <c r="K183" s="250" t="s">
        <v>1576</v>
      </c>
      <c r="L183" s="250"/>
      <c r="M183" s="250"/>
      <c r="N183" s="177"/>
      <c r="O183" s="241" t="s">
        <v>1573</v>
      </c>
      <c r="P183" s="241"/>
      <c r="Q183" s="241"/>
      <c r="R183" s="36"/>
      <c r="S183" s="55"/>
      <c r="U183" s="109"/>
      <c r="V183" s="109"/>
      <c r="W183" s="109"/>
      <c r="X183" s="4"/>
      <c r="Y183" s="4"/>
      <c r="Z183" s="4"/>
      <c r="AA183" s="4"/>
      <c r="AB183" s="4"/>
    </row>
    <row r="184" spans="2:28" s="3" customFormat="1" ht="14.25" customHeight="1" thickBot="1" x14ac:dyDescent="0.35">
      <c r="B184" s="54"/>
      <c r="C184" s="118">
        <v>13.1</v>
      </c>
      <c r="D184" s="117" t="s">
        <v>199</v>
      </c>
      <c r="E184" s="74"/>
      <c r="F184" s="74"/>
      <c r="G184" s="74"/>
      <c r="H184" s="74"/>
      <c r="I184" s="74"/>
      <c r="J184" s="74"/>
      <c r="K184" s="228">
        <f>SUM(K186:M191)</f>
        <v>0</v>
      </c>
      <c r="L184" s="229"/>
      <c r="M184" s="230"/>
      <c r="N184" s="192"/>
      <c r="O184" s="228">
        <f>SUM(O186:Q191)</f>
        <v>0</v>
      </c>
      <c r="P184" s="229"/>
      <c r="Q184" s="230"/>
      <c r="R184" s="97"/>
      <c r="S184" s="55"/>
      <c r="U184" s="109"/>
      <c r="V184" s="109"/>
      <c r="W184" s="109"/>
      <c r="X184" s="4"/>
      <c r="Y184" s="4"/>
      <c r="Z184" s="4"/>
      <c r="AA184" s="4"/>
      <c r="AB184" s="4"/>
    </row>
    <row r="185" spans="2:28" s="3" customFormat="1" ht="14.25" customHeight="1" x14ac:dyDescent="0.3">
      <c r="B185" s="54"/>
      <c r="C185" s="32"/>
      <c r="D185" s="79"/>
      <c r="E185" s="5"/>
      <c r="F185" s="5"/>
      <c r="G185" s="5"/>
      <c r="H185" s="31"/>
      <c r="I185" s="31"/>
      <c r="J185" s="31"/>
      <c r="K185" s="170"/>
      <c r="L185" s="170"/>
      <c r="M185" s="177"/>
      <c r="N185" s="177"/>
      <c r="O185" s="170"/>
      <c r="P185" s="170"/>
      <c r="Q185" s="177"/>
      <c r="R185" s="36"/>
      <c r="S185" s="55"/>
      <c r="U185" s="109"/>
      <c r="V185" s="109"/>
      <c r="W185" s="109"/>
      <c r="X185" s="4"/>
      <c r="Y185" s="4"/>
      <c r="Z185" s="4"/>
      <c r="AA185" s="4"/>
      <c r="AB185" s="4"/>
    </row>
    <row r="186" spans="2:28" s="3" customFormat="1" ht="14.25" customHeight="1" x14ac:dyDescent="0.3">
      <c r="B186" s="54"/>
      <c r="C186" s="32" t="s">
        <v>456</v>
      </c>
      <c r="D186" s="36" t="s">
        <v>80</v>
      </c>
      <c r="E186" s="5"/>
      <c r="F186" s="5"/>
      <c r="G186" s="5"/>
      <c r="H186" s="31"/>
      <c r="I186" s="31"/>
      <c r="J186" s="31"/>
      <c r="K186" s="265"/>
      <c r="L186" s="286"/>
      <c r="M186" s="266"/>
      <c r="N186" s="197"/>
      <c r="O186" s="265"/>
      <c r="P186" s="286"/>
      <c r="Q186" s="266"/>
      <c r="R186" s="36"/>
      <c r="S186" s="55"/>
      <c r="U186" s="109"/>
      <c r="V186" s="109"/>
      <c r="W186" s="109"/>
      <c r="X186" s="4"/>
      <c r="Y186" s="4"/>
      <c r="Z186" s="4"/>
      <c r="AA186" s="4"/>
      <c r="AB186" s="4"/>
    </row>
    <row r="187" spans="2:28" s="3" customFormat="1" ht="14.25" customHeight="1" x14ac:dyDescent="0.3">
      <c r="B187" s="54"/>
      <c r="C187" s="32" t="s">
        <v>457</v>
      </c>
      <c r="D187" s="36" t="s">
        <v>81</v>
      </c>
      <c r="E187" s="5"/>
      <c r="F187" s="5"/>
      <c r="G187" s="5"/>
      <c r="H187" s="31"/>
      <c r="I187" s="31"/>
      <c r="J187" s="31"/>
      <c r="K187" s="265"/>
      <c r="L187" s="286"/>
      <c r="M187" s="266"/>
      <c r="N187" s="197"/>
      <c r="O187" s="265"/>
      <c r="P187" s="286"/>
      <c r="Q187" s="266"/>
      <c r="R187" s="36"/>
      <c r="S187" s="55"/>
      <c r="U187" s="109"/>
      <c r="V187" s="109"/>
      <c r="W187" s="109"/>
      <c r="X187" s="4"/>
      <c r="Y187" s="4"/>
      <c r="Z187" s="4"/>
      <c r="AA187" s="4"/>
      <c r="AB187" s="4"/>
    </row>
    <row r="188" spans="2:28" s="3" customFormat="1" ht="14.25" customHeight="1" x14ac:dyDescent="0.3">
      <c r="B188" s="54"/>
      <c r="C188" s="32" t="s">
        <v>458</v>
      </c>
      <c r="D188" s="36" t="s">
        <v>82</v>
      </c>
      <c r="E188" s="5"/>
      <c r="F188" s="5"/>
      <c r="G188" s="5"/>
      <c r="H188" s="31"/>
      <c r="I188" s="31"/>
      <c r="J188" s="31"/>
      <c r="K188" s="211"/>
      <c r="L188" s="212"/>
      <c r="M188" s="213"/>
      <c r="N188" s="197"/>
      <c r="O188" s="211"/>
      <c r="P188" s="212"/>
      <c r="Q188" s="213"/>
      <c r="R188" s="36"/>
      <c r="S188" s="55"/>
      <c r="U188" s="109"/>
      <c r="V188" s="109"/>
      <c r="W188" s="109"/>
      <c r="X188" s="4"/>
      <c r="Y188" s="4"/>
      <c r="Z188" s="4"/>
      <c r="AA188" s="4"/>
      <c r="AB188" s="4"/>
    </row>
    <row r="189" spans="2:28" s="3" customFormat="1" ht="14.25" customHeight="1" x14ac:dyDescent="0.3">
      <c r="B189" s="54"/>
      <c r="C189" s="32" t="s">
        <v>459</v>
      </c>
      <c r="D189" s="36" t="s">
        <v>83</v>
      </c>
      <c r="E189" s="5"/>
      <c r="F189" s="5"/>
      <c r="G189" s="5"/>
      <c r="H189" s="31"/>
      <c r="I189" s="31"/>
      <c r="J189" s="31"/>
      <c r="K189" s="211"/>
      <c r="L189" s="212"/>
      <c r="M189" s="213"/>
      <c r="N189" s="197"/>
      <c r="O189" s="211"/>
      <c r="P189" s="212"/>
      <c r="Q189" s="213"/>
      <c r="R189" s="36"/>
      <c r="S189" s="55"/>
      <c r="U189" s="109"/>
      <c r="V189" s="109"/>
      <c r="W189" s="109"/>
      <c r="X189" s="4"/>
      <c r="Y189" s="4"/>
      <c r="Z189" s="4"/>
      <c r="AA189" s="4"/>
      <c r="AB189" s="4"/>
    </row>
    <row r="190" spans="2:28" s="3" customFormat="1" ht="14.25" customHeight="1" x14ac:dyDescent="0.3">
      <c r="B190" s="54"/>
      <c r="C190" s="32" t="s">
        <v>460</v>
      </c>
      <c r="D190" s="36" t="s">
        <v>84</v>
      </c>
      <c r="E190" s="5"/>
      <c r="F190" s="5"/>
      <c r="G190" s="5"/>
      <c r="H190" s="31"/>
      <c r="I190" s="31"/>
      <c r="J190" s="31"/>
      <c r="K190" s="211"/>
      <c r="L190" s="212"/>
      <c r="M190" s="213"/>
      <c r="N190" s="197"/>
      <c r="O190" s="211"/>
      <c r="P190" s="212"/>
      <c r="Q190" s="213"/>
      <c r="R190" s="36"/>
      <c r="S190" s="55"/>
      <c r="U190" s="109"/>
      <c r="V190" s="109"/>
      <c r="W190" s="109"/>
      <c r="X190" s="4"/>
      <c r="Y190" s="4"/>
      <c r="Z190" s="4"/>
      <c r="AA190" s="4"/>
      <c r="AB190" s="4"/>
    </row>
    <row r="191" spans="2:28" s="3" customFormat="1" ht="15" customHeight="1" x14ac:dyDescent="0.3">
      <c r="B191" s="54"/>
      <c r="C191" s="32" t="s">
        <v>461</v>
      </c>
      <c r="D191" s="36" t="s">
        <v>85</v>
      </c>
      <c r="E191" s="5"/>
      <c r="F191" s="5"/>
      <c r="G191" s="5"/>
      <c r="H191" s="31"/>
      <c r="I191" s="31"/>
      <c r="J191" s="31"/>
      <c r="K191" s="211"/>
      <c r="L191" s="212"/>
      <c r="M191" s="213"/>
      <c r="N191" s="197"/>
      <c r="O191" s="211"/>
      <c r="P191" s="212"/>
      <c r="Q191" s="213"/>
      <c r="R191" s="36"/>
      <c r="S191" s="55"/>
      <c r="U191" s="109"/>
      <c r="V191" s="109"/>
      <c r="W191" s="109"/>
      <c r="X191" s="4"/>
      <c r="Y191" s="4"/>
      <c r="Z191" s="4"/>
      <c r="AA191" s="4"/>
      <c r="AB191" s="4"/>
    </row>
    <row r="192" spans="2:28" s="3" customFormat="1" x14ac:dyDescent="0.3">
      <c r="B192" s="54"/>
      <c r="C192" s="37"/>
      <c r="D192" s="99"/>
      <c r="E192" s="5"/>
      <c r="F192" s="5"/>
      <c r="G192" s="5"/>
      <c r="H192" s="31"/>
      <c r="I192" s="5"/>
      <c r="J192" s="82"/>
      <c r="K192" s="198"/>
      <c r="L192" s="198"/>
      <c r="M192" s="177"/>
      <c r="N192" s="198"/>
      <c r="O192" s="198"/>
      <c r="P192" s="198"/>
      <c r="Q192" s="198"/>
      <c r="R192" s="36"/>
      <c r="S192" s="55"/>
      <c r="U192" s="109"/>
      <c r="V192" s="109"/>
      <c r="W192" s="109"/>
      <c r="X192" s="4"/>
      <c r="Y192" s="4"/>
      <c r="Z192" s="4"/>
      <c r="AA192" s="4"/>
      <c r="AB192" s="4"/>
    </row>
    <row r="193" spans="2:28" s="3" customFormat="1" x14ac:dyDescent="0.3">
      <c r="B193" s="54"/>
      <c r="C193" s="18"/>
      <c r="D193" s="99"/>
      <c r="E193" s="5"/>
      <c r="F193" s="5"/>
      <c r="G193" s="5"/>
      <c r="H193" s="31"/>
      <c r="I193" s="31"/>
      <c r="J193" s="31"/>
      <c r="K193" s="33">
        <v>2026</v>
      </c>
      <c r="L193" s="113">
        <v>2027</v>
      </c>
      <c r="M193" s="33">
        <v>2028</v>
      </c>
      <c r="N193" s="113">
        <v>2029</v>
      </c>
      <c r="O193" s="33">
        <v>2030</v>
      </c>
      <c r="P193" s="113">
        <v>2031</v>
      </c>
      <c r="Q193" s="33">
        <v>2032</v>
      </c>
      <c r="R193" s="36"/>
      <c r="S193" s="55"/>
      <c r="U193" s="109"/>
      <c r="V193" s="109"/>
      <c r="W193" s="109"/>
      <c r="X193" s="4"/>
      <c r="Y193" s="4"/>
      <c r="Z193" s="4"/>
      <c r="AA193" s="4"/>
      <c r="AB193" s="4"/>
    </row>
    <row r="194" spans="2:28" s="3" customFormat="1" x14ac:dyDescent="0.3">
      <c r="B194" s="54"/>
      <c r="C194" s="18">
        <v>13.2</v>
      </c>
      <c r="D194" s="20" t="s">
        <v>198</v>
      </c>
      <c r="E194" s="5"/>
      <c r="F194" s="5"/>
      <c r="G194" s="5"/>
      <c r="H194" s="31"/>
      <c r="I194" s="5"/>
      <c r="J194" s="82"/>
      <c r="K194" s="199"/>
      <c r="L194" s="199"/>
      <c r="M194" s="200"/>
      <c r="N194" s="199"/>
      <c r="O194" s="199"/>
      <c r="P194" s="199"/>
      <c r="Q194" s="199"/>
      <c r="R194" s="36"/>
      <c r="S194" s="55"/>
      <c r="U194" s="109"/>
      <c r="V194" s="109"/>
      <c r="W194" s="109"/>
      <c r="X194" s="4"/>
      <c r="Y194" s="4"/>
      <c r="Z194" s="4"/>
      <c r="AA194" s="4"/>
      <c r="AB194" s="4"/>
    </row>
    <row r="195" spans="2:28" s="3" customFormat="1" x14ac:dyDescent="0.3">
      <c r="B195" s="54"/>
      <c r="C195" s="37"/>
      <c r="D195" s="99"/>
      <c r="E195" s="5"/>
      <c r="F195" s="5"/>
      <c r="G195" s="5"/>
      <c r="H195" s="31"/>
      <c r="I195" s="5"/>
      <c r="J195" s="82"/>
      <c r="K195" s="198"/>
      <c r="L195" s="198"/>
      <c r="M195" s="177"/>
      <c r="N195" s="198"/>
      <c r="O195" s="198"/>
      <c r="P195" s="198"/>
      <c r="Q195" s="198"/>
      <c r="R195" s="36"/>
      <c r="S195" s="55"/>
      <c r="U195" s="109"/>
      <c r="V195" s="109"/>
      <c r="W195" s="109"/>
      <c r="X195" s="4"/>
      <c r="Y195" s="4"/>
      <c r="Z195" s="4"/>
      <c r="AA195" s="4"/>
      <c r="AB195" s="4"/>
    </row>
    <row r="196" spans="2:28" s="3" customFormat="1" x14ac:dyDescent="0.3">
      <c r="B196" s="54"/>
      <c r="C196" s="18">
        <v>13.3</v>
      </c>
      <c r="D196" s="21" t="s">
        <v>86</v>
      </c>
      <c r="E196" s="5"/>
      <c r="F196" s="5"/>
      <c r="G196" s="5"/>
      <c r="H196" s="5"/>
      <c r="I196" s="5"/>
      <c r="J196" s="5"/>
      <c r="K196" s="177"/>
      <c r="L196" s="177"/>
      <c r="M196" s="177"/>
      <c r="N196" s="177"/>
      <c r="O196" s="170"/>
      <c r="P196" s="170"/>
      <c r="Q196" s="170"/>
      <c r="R196" s="5"/>
      <c r="S196" s="55"/>
      <c r="U196" s="109"/>
      <c r="V196" s="109"/>
      <c r="W196" s="109"/>
      <c r="X196" s="4"/>
      <c r="Y196" s="4"/>
      <c r="Z196" s="4"/>
      <c r="AA196" s="4"/>
      <c r="AB196" s="4"/>
    </row>
    <row r="197" spans="2:28" s="3" customFormat="1" x14ac:dyDescent="0.3">
      <c r="B197" s="54"/>
      <c r="C197" s="5"/>
      <c r="D197" s="7"/>
      <c r="E197" s="5"/>
      <c r="F197" s="5"/>
      <c r="G197" s="5"/>
      <c r="H197" s="5"/>
      <c r="I197" s="5"/>
      <c r="J197" s="5"/>
      <c r="K197" s="177"/>
      <c r="L197" s="177"/>
      <c r="M197" s="177"/>
      <c r="N197" s="177"/>
      <c r="O197" s="170"/>
      <c r="P197" s="170"/>
      <c r="Q197" s="170"/>
      <c r="R197" s="5"/>
      <c r="S197" s="55"/>
      <c r="U197" s="109"/>
      <c r="V197" s="109"/>
      <c r="W197" s="109"/>
      <c r="X197" s="4"/>
      <c r="Y197" s="4"/>
      <c r="Z197" s="4"/>
      <c r="AA197" s="4"/>
      <c r="AB197" s="4"/>
    </row>
    <row r="198" spans="2:28" s="3" customFormat="1" x14ac:dyDescent="0.3">
      <c r="B198" s="54"/>
      <c r="C198" s="5"/>
      <c r="D198" s="270"/>
      <c r="E198" s="271"/>
      <c r="F198" s="271"/>
      <c r="G198" s="271"/>
      <c r="H198" s="271"/>
      <c r="I198" s="271"/>
      <c r="J198" s="271"/>
      <c r="K198" s="271"/>
      <c r="L198" s="271"/>
      <c r="M198" s="271"/>
      <c r="N198" s="272"/>
      <c r="O198" s="272"/>
      <c r="P198" s="272"/>
      <c r="Q198" s="273"/>
      <c r="R198" s="5"/>
      <c r="S198" s="55"/>
      <c r="U198" s="109"/>
      <c r="V198" s="109"/>
      <c r="W198" s="109"/>
      <c r="X198" s="4"/>
      <c r="Y198" s="4"/>
      <c r="Z198" s="4"/>
      <c r="AA198" s="4"/>
      <c r="AB198" s="4"/>
    </row>
    <row r="199" spans="2:28" s="3" customFormat="1" x14ac:dyDescent="0.3">
      <c r="B199" s="54"/>
      <c r="C199" s="5"/>
      <c r="D199" s="274"/>
      <c r="E199" s="275"/>
      <c r="F199" s="275"/>
      <c r="G199" s="275"/>
      <c r="H199" s="275"/>
      <c r="I199" s="275"/>
      <c r="J199" s="275"/>
      <c r="K199" s="275"/>
      <c r="L199" s="275"/>
      <c r="M199" s="275"/>
      <c r="N199" s="276"/>
      <c r="O199" s="276"/>
      <c r="P199" s="276"/>
      <c r="Q199" s="277"/>
      <c r="R199" s="5"/>
      <c r="S199" s="55"/>
      <c r="U199" s="109"/>
      <c r="V199" s="109"/>
      <c r="W199" s="109"/>
      <c r="X199" s="4"/>
      <c r="Y199" s="4"/>
      <c r="Z199" s="4"/>
      <c r="AA199" s="4"/>
      <c r="AB199" s="4"/>
    </row>
    <row r="200" spans="2:28" s="3" customFormat="1" x14ac:dyDescent="0.3">
      <c r="B200" s="54"/>
      <c r="C200" s="5"/>
      <c r="D200" s="278"/>
      <c r="E200" s="279"/>
      <c r="F200" s="279"/>
      <c r="G200" s="279"/>
      <c r="H200" s="279"/>
      <c r="I200" s="279"/>
      <c r="J200" s="279"/>
      <c r="K200" s="279"/>
      <c r="L200" s="279"/>
      <c r="M200" s="279"/>
      <c r="N200" s="280"/>
      <c r="O200" s="280"/>
      <c r="P200" s="280"/>
      <c r="Q200" s="281"/>
      <c r="R200" s="5"/>
      <c r="S200" s="55"/>
      <c r="U200" s="109"/>
      <c r="V200" s="109"/>
      <c r="W200" s="109"/>
      <c r="X200" s="4"/>
      <c r="Y200" s="4"/>
      <c r="Z200" s="4"/>
      <c r="AA200" s="4"/>
      <c r="AB200" s="4"/>
    </row>
    <row r="201" spans="2:28" s="3" customFormat="1" ht="14.5" thickBot="1" x14ac:dyDescent="0.35">
      <c r="B201" s="56"/>
      <c r="C201" s="44"/>
      <c r="D201" s="44"/>
      <c r="E201" s="44"/>
      <c r="F201" s="44"/>
      <c r="G201" s="44"/>
      <c r="H201" s="44"/>
      <c r="I201" s="44"/>
      <c r="J201" s="44"/>
      <c r="K201" s="180"/>
      <c r="L201" s="180"/>
      <c r="M201" s="180"/>
      <c r="N201" s="180"/>
      <c r="O201" s="180"/>
      <c r="P201" s="180"/>
      <c r="Q201" s="180"/>
      <c r="R201" s="44"/>
      <c r="S201" s="57"/>
      <c r="U201" s="109"/>
      <c r="V201" s="109"/>
      <c r="W201" s="109"/>
      <c r="X201" s="4"/>
      <c r="Y201" s="4"/>
      <c r="Z201" s="4"/>
      <c r="AA201" s="4"/>
      <c r="AB201" s="4"/>
    </row>
    <row r="202" spans="2:28" s="3" customFormat="1" ht="15" thickTop="1" thickBot="1" x14ac:dyDescent="0.35">
      <c r="B202" s="45"/>
      <c r="C202" s="45"/>
      <c r="D202" s="45"/>
      <c r="E202" s="45"/>
      <c r="F202" s="45"/>
      <c r="G202" s="45"/>
      <c r="H202" s="45"/>
      <c r="I202" s="45"/>
      <c r="J202" s="45"/>
      <c r="K202" s="181"/>
      <c r="L202" s="181"/>
      <c r="M202" s="181"/>
      <c r="N202" s="181"/>
      <c r="O202" s="181"/>
      <c r="P202" s="181"/>
      <c r="Q202" s="181"/>
      <c r="R202" s="45"/>
      <c r="S202" s="45"/>
      <c r="U202" s="109"/>
      <c r="V202" s="109"/>
      <c r="W202" s="109"/>
      <c r="X202" s="4"/>
      <c r="Y202" s="4"/>
      <c r="Z202" s="4"/>
      <c r="AA202" s="4"/>
      <c r="AB202" s="4"/>
    </row>
    <row r="203" spans="2:28" ht="15" thickTop="1" x14ac:dyDescent="0.35">
      <c r="B203" s="120"/>
      <c r="C203" s="121"/>
      <c r="D203" s="121"/>
      <c r="E203" s="121"/>
      <c r="F203" s="121"/>
      <c r="G203" s="121"/>
      <c r="H203" s="121"/>
      <c r="I203" s="121"/>
      <c r="J203" s="121"/>
      <c r="K203" s="201"/>
      <c r="L203" s="201"/>
      <c r="M203" s="201"/>
      <c r="N203" s="201"/>
      <c r="O203" s="201"/>
      <c r="P203" s="201"/>
      <c r="Q203" s="201"/>
      <c r="R203" s="121"/>
      <c r="S203" s="122"/>
      <c r="T203" s="22"/>
      <c r="X203" s="13"/>
      <c r="Y203" s="13"/>
      <c r="Z203" s="13"/>
      <c r="AA203" s="13"/>
      <c r="AB203" s="13"/>
    </row>
    <row r="204" spans="2:28" ht="18" x14ac:dyDescent="0.4">
      <c r="B204" s="123"/>
      <c r="C204" s="124" t="s">
        <v>462</v>
      </c>
      <c r="D204" s="125"/>
      <c r="E204" s="126"/>
      <c r="F204" s="126"/>
      <c r="G204" s="126"/>
      <c r="H204" s="127"/>
      <c r="I204" s="127"/>
      <c r="J204" s="127"/>
      <c r="K204" s="202"/>
      <c r="L204" s="202"/>
      <c r="M204" s="202"/>
      <c r="N204" s="202"/>
      <c r="O204" s="202"/>
      <c r="P204" s="202"/>
      <c r="Q204" s="202"/>
      <c r="R204" s="127"/>
      <c r="S204" s="128"/>
      <c r="T204" s="22"/>
      <c r="X204" s="13"/>
      <c r="Y204" s="13"/>
      <c r="Z204" s="13"/>
      <c r="AA204" s="13"/>
      <c r="AB204" s="13"/>
    </row>
    <row r="205" spans="2:28" ht="14.5" x14ac:dyDescent="0.35">
      <c r="B205" s="123"/>
      <c r="C205" s="129" t="s">
        <v>463</v>
      </c>
      <c r="D205" s="129"/>
      <c r="E205" s="126"/>
      <c r="F205" s="126"/>
      <c r="G205" s="126"/>
      <c r="H205" s="127"/>
      <c r="I205" s="127"/>
      <c r="J205" s="127"/>
      <c r="K205" s="202"/>
      <c r="L205" s="202"/>
      <c r="M205" s="202"/>
      <c r="N205" s="202"/>
      <c r="O205" s="202"/>
      <c r="P205" s="202"/>
      <c r="Q205" s="202"/>
      <c r="R205" s="127"/>
      <c r="S205" s="128"/>
      <c r="T205" s="22"/>
      <c r="X205" s="13"/>
      <c r="Y205" s="13"/>
      <c r="Z205" s="13"/>
      <c r="AA205" s="13"/>
      <c r="AB205" s="13"/>
    </row>
    <row r="206" spans="2:28" ht="14.5" x14ac:dyDescent="0.35">
      <c r="B206" s="123"/>
      <c r="C206" s="130"/>
      <c r="D206" s="130"/>
      <c r="E206" s="130"/>
      <c r="F206" s="130"/>
      <c r="G206" s="127"/>
      <c r="H206" s="127"/>
      <c r="I206" s="127"/>
      <c r="J206" s="127"/>
      <c r="K206" s="341" t="s">
        <v>1576</v>
      </c>
      <c r="L206" s="341"/>
      <c r="M206" s="341"/>
      <c r="N206" s="203"/>
      <c r="O206" s="341" t="s">
        <v>1573</v>
      </c>
      <c r="P206" s="341"/>
      <c r="Q206" s="341"/>
      <c r="R206" s="127"/>
      <c r="S206" s="128"/>
      <c r="T206" s="22"/>
      <c r="X206" s="13"/>
      <c r="Y206" s="13"/>
      <c r="Z206" s="13"/>
      <c r="AA206" s="13"/>
      <c r="AB206" s="13"/>
    </row>
    <row r="207" spans="2:28" ht="14.5" x14ac:dyDescent="0.35">
      <c r="B207" s="123"/>
      <c r="C207" s="132">
        <v>14.1</v>
      </c>
      <c r="D207" s="133" t="s">
        <v>464</v>
      </c>
      <c r="E207" s="127"/>
      <c r="F207" s="127"/>
      <c r="G207" s="127"/>
      <c r="H207" s="127"/>
      <c r="I207" s="127"/>
      <c r="J207" s="127"/>
      <c r="K207" s="342" t="str">
        <f>IF(ISNUMBER(K75/$F$29),K75/F$29*VLOOKUP($F$36,Normalization!$Y$1:$Z$10,2,FALSE),"")</f>
        <v/>
      </c>
      <c r="L207" s="342"/>
      <c r="M207" s="342"/>
      <c r="N207" s="204"/>
      <c r="O207" s="342" t="str">
        <f>IF(ISNUMBER(O75/$H$29),O75/H$29*VLOOKUP($F$36,Normalization!$Y$1:$Z$10,2,FALSE),"")</f>
        <v/>
      </c>
      <c r="P207" s="342"/>
      <c r="Q207" s="342"/>
      <c r="R207" s="127"/>
      <c r="S207" s="128"/>
      <c r="T207" s="22"/>
      <c r="X207" s="13"/>
      <c r="Y207" s="13"/>
      <c r="Z207" s="13"/>
      <c r="AA207" s="13"/>
      <c r="AB207" s="13"/>
    </row>
    <row r="208" spans="2:28" ht="14.5" x14ac:dyDescent="0.35">
      <c r="B208" s="123"/>
      <c r="C208" s="132">
        <v>14.2</v>
      </c>
      <c r="D208" s="133" t="s">
        <v>465</v>
      </c>
      <c r="E208" s="127"/>
      <c r="F208" s="127"/>
      <c r="G208" s="127"/>
      <c r="H208" s="127"/>
      <c r="I208" s="127"/>
      <c r="J208" s="127"/>
      <c r="K208" s="342" t="str">
        <f>IF(ISNUMBER(K77/$F$29),K77/F$29*VLOOKUP($F$36,Normalization!$Y$1:$Z$10,2,FALSE),"")</f>
        <v/>
      </c>
      <c r="L208" s="342"/>
      <c r="M208" s="342"/>
      <c r="N208" s="204"/>
      <c r="O208" s="342" t="str">
        <f>IF(ISNUMBER(O77/$H$29),O77/H$29*VLOOKUP($F$36,Normalization!$Y$1:$Z$10,2,FALSE),"")</f>
        <v/>
      </c>
      <c r="P208" s="342"/>
      <c r="Q208" s="342"/>
      <c r="R208" s="127"/>
      <c r="S208" s="128"/>
      <c r="T208" s="22"/>
      <c r="X208" s="13"/>
      <c r="Y208" s="13"/>
      <c r="Z208" s="13"/>
      <c r="AA208" s="13"/>
      <c r="AB208" s="13"/>
    </row>
    <row r="209" spans="2:28" ht="14.5" x14ac:dyDescent="0.35">
      <c r="B209" s="123"/>
      <c r="C209" s="132">
        <v>14.3</v>
      </c>
      <c r="D209" s="133" t="s">
        <v>466</v>
      </c>
      <c r="E209" s="127"/>
      <c r="F209" s="127"/>
      <c r="G209" s="127"/>
      <c r="H209" s="127"/>
      <c r="I209" s="127"/>
      <c r="J209" s="127"/>
      <c r="K209" s="342" t="str">
        <f>IF(ISNUMBER(K85/$F$29),K85/F$29*VLOOKUP($F$36,Normalization!$Y$1:$Z$10,2,FALSE),"")</f>
        <v/>
      </c>
      <c r="L209" s="342"/>
      <c r="M209" s="342"/>
      <c r="N209" s="204"/>
      <c r="O209" s="342" t="str">
        <f>IF(ISNUMBER(O85/$H$29),O85/H$29*VLOOKUP($F$36,Normalization!$Y$1:$Z$10,2,FALSE),"")</f>
        <v/>
      </c>
      <c r="P209" s="342"/>
      <c r="Q209" s="342"/>
      <c r="R209" s="127"/>
      <c r="S209" s="128"/>
      <c r="T209" s="22"/>
      <c r="X209" s="13"/>
      <c r="Y209" s="13"/>
      <c r="Z209" s="13"/>
      <c r="AA209" s="13"/>
      <c r="AB209" s="13"/>
    </row>
    <row r="210" spans="2:28" ht="14.5" x14ac:dyDescent="0.35">
      <c r="B210" s="123"/>
      <c r="C210" s="132">
        <v>14.4</v>
      </c>
      <c r="D210" s="133" t="s">
        <v>467</v>
      </c>
      <c r="E210" s="127"/>
      <c r="F210" s="127"/>
      <c r="G210" s="127"/>
      <c r="H210" s="127"/>
      <c r="I210" s="127"/>
      <c r="J210" s="127"/>
      <c r="K210" s="342" t="str">
        <f>IF(ISNUMBER(K101/$F$29),K101/F$29*VLOOKUP($F$36,Normalization!$Y$1:$Z$10,2,FALSE),"")</f>
        <v/>
      </c>
      <c r="L210" s="342"/>
      <c r="M210" s="342"/>
      <c r="N210" s="204"/>
      <c r="O210" s="342" t="str">
        <f>IF(ISNUMBER(O101/$H$29),O101/H$29*VLOOKUP($F$36,Normalization!$Y$1:$Z$10,2,FALSE),"")</f>
        <v/>
      </c>
      <c r="P210" s="342"/>
      <c r="Q210" s="342"/>
      <c r="R210" s="127"/>
      <c r="S210" s="128"/>
      <c r="T210" s="22"/>
      <c r="X210" s="13"/>
      <c r="Y210" s="13"/>
      <c r="Z210" s="13"/>
      <c r="AA210" s="13"/>
      <c r="AB210" s="13"/>
    </row>
    <row r="211" spans="2:28" ht="14.5" x14ac:dyDescent="0.35">
      <c r="B211" s="123"/>
      <c r="C211" s="132">
        <v>14.5</v>
      </c>
      <c r="D211" s="133" t="s">
        <v>468</v>
      </c>
      <c r="E211" s="127"/>
      <c r="F211" s="127"/>
      <c r="G211" s="127"/>
      <c r="H211" s="127"/>
      <c r="I211" s="127"/>
      <c r="J211" s="127"/>
      <c r="K211" s="342" t="str">
        <f>IF(ISNUMBER(K105/$F$30),K105/$F$30*VLOOKUP($F$36,Normalization!$Y$1:$Z$10,2,FALSE),"")</f>
        <v/>
      </c>
      <c r="L211" s="342"/>
      <c r="M211" s="342"/>
      <c r="N211" s="204"/>
      <c r="O211" s="342" t="str">
        <f>IF(ISNUMBER(O105/$H$30),O105/$H$30*VLOOKUP($F$36,Normalization!$Y$1:$Z$10,2,FALSE),"")</f>
        <v/>
      </c>
      <c r="P211" s="342"/>
      <c r="Q211" s="342"/>
      <c r="R211" s="127"/>
      <c r="S211" s="128"/>
      <c r="T211" s="22"/>
      <c r="X211" s="13"/>
      <c r="Y211" s="13"/>
      <c r="Z211" s="13"/>
      <c r="AA211" s="13"/>
      <c r="AB211" s="13"/>
    </row>
    <row r="212" spans="2:28" ht="14.5" x14ac:dyDescent="0.35">
      <c r="B212" s="123"/>
      <c r="C212" s="132">
        <v>14.6</v>
      </c>
      <c r="D212" s="133" t="s">
        <v>469</v>
      </c>
      <c r="E212" s="127"/>
      <c r="F212" s="127"/>
      <c r="G212" s="127"/>
      <c r="H212" s="127"/>
      <c r="I212" s="127"/>
      <c r="J212" s="127"/>
      <c r="K212" s="342" t="str">
        <f>IF(ISNUMBER(K128/$F$29),K128/F$29*VLOOKUP($F$36,Normalization!$Y$1:$Z$10,2,FALSE),"")</f>
        <v/>
      </c>
      <c r="L212" s="342"/>
      <c r="M212" s="342"/>
      <c r="N212" s="204"/>
      <c r="O212" s="342" t="str">
        <f>IF(ISNUMBER(O128/$H$29),O128/H$29*VLOOKUP($F$36,Normalization!$Y$1:$Z$10,2,FALSE),"")</f>
        <v/>
      </c>
      <c r="P212" s="342"/>
      <c r="Q212" s="342"/>
      <c r="R212" s="127"/>
      <c r="S212" s="128"/>
      <c r="T212" s="22"/>
      <c r="X212" s="13"/>
      <c r="Y212" s="13"/>
      <c r="Z212" s="13"/>
      <c r="AA212" s="13"/>
      <c r="AB212" s="13"/>
    </row>
    <row r="213" spans="2:28" ht="14.5" x14ac:dyDescent="0.35">
      <c r="B213" s="123"/>
      <c r="C213" s="132">
        <v>14.7</v>
      </c>
      <c r="D213" s="133" t="s">
        <v>470</v>
      </c>
      <c r="E213" s="127"/>
      <c r="F213" s="127"/>
      <c r="G213" s="127"/>
      <c r="H213" s="127"/>
      <c r="I213" s="127"/>
      <c r="J213" s="127"/>
      <c r="K213" s="342" t="str">
        <f>IF(ISNUMBER(K126/$F$29),K126/F$29*VLOOKUP($F$36,Normalization!$Y$1:$Z$10,2,FALSE),"")</f>
        <v/>
      </c>
      <c r="L213" s="342"/>
      <c r="M213" s="342"/>
      <c r="N213" s="204"/>
      <c r="O213" s="342" t="str">
        <f>IF(ISNUMBER(O126/$H$29),O126/H$29*VLOOKUP($F$36,Normalization!$Y$1:$Z$10,2,FALSE),"")</f>
        <v/>
      </c>
      <c r="P213" s="342"/>
      <c r="Q213" s="342"/>
      <c r="R213" s="127"/>
      <c r="S213" s="128"/>
      <c r="T213" s="22"/>
      <c r="X213" s="13"/>
      <c r="Y213" s="13"/>
      <c r="Z213" s="13"/>
      <c r="AA213" s="13"/>
      <c r="AB213" s="13"/>
    </row>
    <row r="214" spans="2:28" ht="14.5" x14ac:dyDescent="0.35">
      <c r="B214" s="123"/>
      <c r="C214" s="132">
        <v>14.8</v>
      </c>
      <c r="D214" s="133" t="s">
        <v>471</v>
      </c>
      <c r="E214" s="127"/>
      <c r="F214" s="127"/>
      <c r="G214" s="127"/>
      <c r="H214" s="127"/>
      <c r="I214" s="127"/>
      <c r="J214" s="127"/>
      <c r="K214" s="342" t="str">
        <f>IF(ISNUMBER(K178/$F$29),K178/F$29*VLOOKUP($F$36,Normalization!$Y$1:$Z$10,2,FALSE),"")</f>
        <v/>
      </c>
      <c r="L214" s="342"/>
      <c r="M214" s="342"/>
      <c r="N214" s="204"/>
      <c r="O214" s="342" t="str">
        <f>IF(ISNUMBER(O178/$H$29),O178/H$29*VLOOKUP($F$36,Normalization!$Y$1:$Z$10,2,FALSE),"")</f>
        <v/>
      </c>
      <c r="P214" s="342"/>
      <c r="Q214" s="342"/>
      <c r="R214" s="127"/>
      <c r="S214" s="128"/>
      <c r="T214" s="22"/>
      <c r="X214" s="13"/>
      <c r="Y214" s="13"/>
      <c r="Z214" s="13"/>
      <c r="AA214" s="13"/>
      <c r="AB214" s="13"/>
    </row>
    <row r="215" spans="2:28" ht="14.5" x14ac:dyDescent="0.35">
      <c r="B215" s="123"/>
      <c r="C215" s="132">
        <v>14.9</v>
      </c>
      <c r="D215" s="133" t="s">
        <v>472</v>
      </c>
      <c r="E215" s="127"/>
      <c r="F215" s="127"/>
      <c r="G215" s="127"/>
      <c r="H215" s="127"/>
      <c r="I215" s="127"/>
      <c r="J215" s="127"/>
      <c r="K215" s="342" t="str">
        <f>IF(ISNUMBER(K184/$F$29),K184/F$29*VLOOKUP($F$36,Normalization!$Y$1:$Z$10,2,FALSE),"")</f>
        <v/>
      </c>
      <c r="L215" s="342"/>
      <c r="M215" s="342"/>
      <c r="N215" s="204"/>
      <c r="O215" s="342" t="str">
        <f>IF(ISNUMBER(O184/$H$29),O184/H$29*VLOOKUP($F$36,Normalization!$Y$1:$Z$10,2,FALSE),"")</f>
        <v/>
      </c>
      <c r="P215" s="342"/>
      <c r="Q215" s="342"/>
      <c r="R215" s="127"/>
      <c r="S215" s="128"/>
      <c r="T215" s="22"/>
      <c r="X215" s="13"/>
      <c r="Y215" s="13"/>
      <c r="Z215" s="13"/>
      <c r="AA215" s="13"/>
      <c r="AB215" s="13"/>
    </row>
    <row r="216" spans="2:28" ht="14.5" x14ac:dyDescent="0.35">
      <c r="B216" s="123"/>
      <c r="C216" s="127"/>
      <c r="D216" s="135"/>
      <c r="E216" s="127"/>
      <c r="F216" s="127"/>
      <c r="G216" s="127"/>
      <c r="H216" s="127"/>
      <c r="I216" s="127"/>
      <c r="J216" s="127"/>
      <c r="K216" s="202"/>
      <c r="L216" s="202"/>
      <c r="M216" s="202"/>
      <c r="N216" s="204"/>
      <c r="O216" s="202"/>
      <c r="P216" s="202"/>
      <c r="Q216" s="202"/>
      <c r="R216" s="127"/>
      <c r="S216" s="128"/>
      <c r="T216" s="22"/>
      <c r="X216" s="13"/>
      <c r="Y216" s="13"/>
      <c r="Z216" s="13"/>
      <c r="AA216" s="13"/>
      <c r="AB216" s="13"/>
    </row>
    <row r="217" spans="2:28" ht="14.5" x14ac:dyDescent="0.35">
      <c r="B217" s="123"/>
      <c r="C217" s="127"/>
      <c r="D217" s="135"/>
      <c r="E217" s="127"/>
      <c r="F217" s="127"/>
      <c r="G217" s="127"/>
      <c r="H217" s="127"/>
      <c r="I217" s="127"/>
      <c r="J217" s="127"/>
      <c r="K217" s="205"/>
      <c r="L217" s="205"/>
      <c r="M217" s="206"/>
      <c r="N217" s="204"/>
      <c r="O217" s="206"/>
      <c r="P217" s="206"/>
      <c r="Q217" s="202"/>
      <c r="R217" s="127"/>
      <c r="S217" s="128"/>
      <c r="T217" s="22"/>
      <c r="X217" s="13"/>
      <c r="Y217" s="13"/>
      <c r="Z217" s="13"/>
      <c r="AA217" s="13"/>
      <c r="AB217" s="13"/>
    </row>
    <row r="218" spans="2:28" ht="14.5" x14ac:dyDescent="0.35">
      <c r="B218" s="123"/>
      <c r="C218" s="138">
        <v>14.1</v>
      </c>
      <c r="D218" s="133" t="s">
        <v>473</v>
      </c>
      <c r="E218" s="127"/>
      <c r="F218" s="127"/>
      <c r="G218" s="127"/>
      <c r="H218" s="127"/>
      <c r="I218" s="127"/>
      <c r="J218" s="127"/>
      <c r="K218" s="343" t="str">
        <f>IF(ISNUMBER(K150/AVERAGE(K158,O158)),K150/AVERAGE(K158,O158),"")</f>
        <v/>
      </c>
      <c r="L218" s="343"/>
      <c r="M218" s="343"/>
      <c r="N218" s="204"/>
      <c r="O218" s="344"/>
      <c r="P218" s="344"/>
      <c r="Q218" s="344"/>
      <c r="R218" s="127"/>
      <c r="S218" s="128"/>
      <c r="T218" s="22"/>
      <c r="X218" s="13"/>
      <c r="Y218" s="13"/>
      <c r="Z218" s="13"/>
      <c r="AA218" s="13"/>
      <c r="AB218" s="13"/>
    </row>
    <row r="219" spans="2:28" ht="14.5" x14ac:dyDescent="0.35">
      <c r="B219" s="123"/>
      <c r="C219" s="132">
        <v>14.11</v>
      </c>
      <c r="D219" s="133" t="s">
        <v>474</v>
      </c>
      <c r="E219" s="127"/>
      <c r="F219" s="127"/>
      <c r="G219" s="127"/>
      <c r="H219" s="127"/>
      <c r="I219" s="127"/>
      <c r="J219" s="127"/>
      <c r="K219" s="345" t="str">
        <f>IF(ISNUMBER(K146/(K158-K169)),K146/(K158-K169),"")</f>
        <v/>
      </c>
      <c r="L219" s="345"/>
      <c r="M219" s="345"/>
      <c r="N219" s="204"/>
      <c r="O219" s="345" t="str">
        <f>IF(ISNUMBER(O146/(O158-O169)),O146/(O158-O169),"")</f>
        <v/>
      </c>
      <c r="P219" s="345"/>
      <c r="Q219" s="345"/>
      <c r="R219" s="127"/>
      <c r="S219" s="128"/>
      <c r="T219" s="22"/>
      <c r="X219" s="13"/>
      <c r="Y219" s="13"/>
      <c r="Z219" s="13"/>
      <c r="AA219" s="13"/>
      <c r="AB219" s="13"/>
    </row>
    <row r="220" spans="2:28" ht="14.5" x14ac:dyDescent="0.35">
      <c r="B220" s="123"/>
      <c r="C220" s="138">
        <v>14.12</v>
      </c>
      <c r="D220" s="133" t="s">
        <v>475</v>
      </c>
      <c r="E220" s="127"/>
      <c r="F220" s="127"/>
      <c r="G220" s="127"/>
      <c r="H220" s="127"/>
      <c r="I220" s="127"/>
      <c r="J220" s="127"/>
      <c r="K220" s="345" t="str">
        <f>IF(ISNUMBER((K150+K142)/(K176+K173)),(K150+K142)/(K176+K173),"")</f>
        <v/>
      </c>
      <c r="L220" s="345"/>
      <c r="M220" s="345"/>
      <c r="N220" s="204"/>
      <c r="O220" s="345" t="str">
        <f>IF(ISNUMBER((O150+O142)/(O176+O173)),(O150+O142)/(O176+O173),"")</f>
        <v/>
      </c>
      <c r="P220" s="345"/>
      <c r="Q220" s="345"/>
      <c r="R220" s="127"/>
      <c r="S220" s="128"/>
      <c r="X220" s="13"/>
      <c r="Y220" s="13"/>
      <c r="Z220" s="13"/>
      <c r="AA220" s="13"/>
      <c r="AB220" s="13"/>
    </row>
    <row r="221" spans="2:28" ht="14.5" x14ac:dyDescent="0.35">
      <c r="B221" s="123"/>
      <c r="C221" s="132">
        <v>14.13</v>
      </c>
      <c r="D221" s="133" t="s">
        <v>476</v>
      </c>
      <c r="E221" s="127"/>
      <c r="F221" s="127"/>
      <c r="G221" s="127"/>
      <c r="H221" s="127"/>
      <c r="I221" s="127"/>
      <c r="J221" s="127"/>
      <c r="K221" s="345" t="str">
        <f>IF(ISNUMBER(K146/K75),K146/K75,"")</f>
        <v/>
      </c>
      <c r="L221" s="345"/>
      <c r="M221" s="345"/>
      <c r="N221" s="204"/>
      <c r="O221" s="345" t="str">
        <f>IF(ISNUMBER(O146/O75),O146/O75,"")</f>
        <v/>
      </c>
      <c r="P221" s="345"/>
      <c r="Q221" s="345"/>
      <c r="R221" s="127"/>
      <c r="S221" s="128"/>
      <c r="X221" s="13"/>
      <c r="Y221" s="13"/>
      <c r="Z221" s="13"/>
      <c r="AA221" s="13"/>
      <c r="AB221" s="13"/>
    </row>
    <row r="222" spans="2:28" ht="14.5" x14ac:dyDescent="0.35">
      <c r="B222" s="123"/>
      <c r="C222" s="138">
        <v>14.14</v>
      </c>
      <c r="D222" s="133" t="s">
        <v>477</v>
      </c>
      <c r="E222" s="127"/>
      <c r="F222" s="127"/>
      <c r="G222" s="127"/>
      <c r="H222" s="127"/>
      <c r="I222" s="127"/>
      <c r="J222" s="127"/>
      <c r="K222" s="345" t="str">
        <f>IF(ISNUMBER(K150/K75),K150/K75,"")</f>
        <v/>
      </c>
      <c r="L222" s="345"/>
      <c r="M222" s="345"/>
      <c r="N222" s="204"/>
      <c r="O222" s="345" t="str">
        <f>IF(ISNUMBER(O150/O75),O150/O75,"")</f>
        <v/>
      </c>
      <c r="P222" s="345"/>
      <c r="Q222" s="345"/>
      <c r="R222" s="127"/>
      <c r="S222" s="128"/>
      <c r="X222" s="13"/>
      <c r="Y222" s="13"/>
      <c r="Z222" s="13"/>
      <c r="AA222" s="13"/>
      <c r="AB222" s="13"/>
    </row>
    <row r="223" spans="2:28" ht="15" thickBot="1" x14ac:dyDescent="0.4">
      <c r="B223" s="139"/>
      <c r="C223" s="140"/>
      <c r="D223" s="140"/>
      <c r="E223" s="140"/>
      <c r="F223" s="140"/>
      <c r="G223" s="140"/>
      <c r="H223" s="140"/>
      <c r="I223" s="140"/>
      <c r="J223" s="140"/>
      <c r="K223" s="207"/>
      <c r="L223" s="207"/>
      <c r="M223" s="207"/>
      <c r="N223" s="207"/>
      <c r="O223" s="207"/>
      <c r="P223" s="207"/>
      <c r="Q223" s="207"/>
      <c r="R223" s="140"/>
      <c r="S223" s="141"/>
      <c r="X223" s="13"/>
      <c r="Y223" s="13"/>
      <c r="Z223" s="13"/>
      <c r="AA223" s="13"/>
      <c r="AB223" s="13"/>
    </row>
    <row r="224" spans="2:28" ht="14.5" thickTop="1" x14ac:dyDescent="0.3">
      <c r="X224" s="13"/>
      <c r="Y224" s="13"/>
      <c r="Z224" s="13"/>
      <c r="AA224" s="13"/>
      <c r="AB224" s="13"/>
    </row>
    <row r="225" spans="2:28" x14ac:dyDescent="0.3">
      <c r="X225" s="13"/>
      <c r="Y225" s="13"/>
      <c r="Z225" s="13"/>
      <c r="AA225" s="13"/>
      <c r="AB225" s="13"/>
    </row>
    <row r="226" spans="2:28" x14ac:dyDescent="0.3">
      <c r="X226" s="13"/>
      <c r="Y226" s="13"/>
      <c r="Z226" s="13"/>
      <c r="AA226" s="13"/>
      <c r="AB226" s="13"/>
    </row>
    <row r="227" spans="2:28" x14ac:dyDescent="0.3">
      <c r="X227" s="13"/>
      <c r="Y227" s="13"/>
      <c r="Z227" s="13"/>
      <c r="AA227" s="13"/>
      <c r="AB227" s="13"/>
    </row>
    <row r="228" spans="2:28" x14ac:dyDescent="0.3">
      <c r="B228" s="160" t="str">
        <f>"Calendar year "&amp; F28</f>
        <v>Calendar year 2025</v>
      </c>
      <c r="C228" s="160" t="s">
        <v>478</v>
      </c>
      <c r="D228" s="160" t="s">
        <v>479</v>
      </c>
      <c r="E228" s="160" t="s">
        <v>480</v>
      </c>
      <c r="F228" s="160" t="s">
        <v>481</v>
      </c>
      <c r="G228" s="160" t="s">
        <v>482</v>
      </c>
      <c r="H228" s="160" t="s">
        <v>483</v>
      </c>
      <c r="I228" s="160" t="s">
        <v>484</v>
      </c>
      <c r="J228" s="160" t="s">
        <v>485</v>
      </c>
      <c r="K228" s="208"/>
      <c r="X228" s="13"/>
      <c r="Y228" s="13"/>
      <c r="Z228" s="13"/>
      <c r="AA228" s="13"/>
      <c r="AB228" s="13"/>
    </row>
    <row r="229" spans="2:28" x14ac:dyDescent="0.3">
      <c r="B229" s="160" t="str">
        <f>"Q2 "&amp;$H$28&amp;" - Q1 "&amp;$F$28</f>
        <v>Q2 2024 - Q1 2025</v>
      </c>
      <c r="C229" s="160" t="s">
        <v>486</v>
      </c>
      <c r="D229" s="160" t="s">
        <v>487</v>
      </c>
      <c r="E229" s="160" t="s">
        <v>488</v>
      </c>
      <c r="F229" s="160" t="s">
        <v>489</v>
      </c>
      <c r="G229" s="160" t="s">
        <v>490</v>
      </c>
      <c r="H229" s="160" t="s">
        <v>491</v>
      </c>
      <c r="I229" s="160" t="s">
        <v>492</v>
      </c>
      <c r="J229" s="160" t="s">
        <v>493</v>
      </c>
      <c r="K229" s="208"/>
      <c r="X229" s="13"/>
      <c r="Y229" s="13"/>
      <c r="Z229" s="13"/>
      <c r="AA229" s="13"/>
      <c r="AB229" s="13"/>
    </row>
    <row r="230" spans="2:28" x14ac:dyDescent="0.3">
      <c r="B230" s="160" t="str">
        <f>"Q3 "&amp;$H$28&amp;" - Q2 "&amp;$F$28</f>
        <v>Q3 2024 - Q2 2025</v>
      </c>
      <c r="C230" s="160" t="s">
        <v>494</v>
      </c>
      <c r="D230" s="160" t="s">
        <v>495</v>
      </c>
      <c r="E230" s="160" t="s">
        <v>496</v>
      </c>
      <c r="F230" s="160" t="s">
        <v>497</v>
      </c>
      <c r="G230" s="160" t="s">
        <v>498</v>
      </c>
      <c r="H230" s="160" t="s">
        <v>499</v>
      </c>
      <c r="I230" s="160" t="s">
        <v>500</v>
      </c>
      <c r="J230" s="160"/>
      <c r="K230" s="208"/>
      <c r="X230" s="13"/>
      <c r="Y230" s="13"/>
      <c r="Z230" s="13"/>
      <c r="AA230" s="13"/>
      <c r="AB230" s="13"/>
    </row>
    <row r="231" spans="2:28" x14ac:dyDescent="0.3">
      <c r="B231" s="160" t="str">
        <f>"Q4 "&amp;$H$28&amp;" - Q3 "&amp;$F$28</f>
        <v>Q4 2024 - Q3 2025</v>
      </c>
      <c r="C231" s="160" t="s">
        <v>501</v>
      </c>
      <c r="D231" s="160" t="s">
        <v>502</v>
      </c>
      <c r="E231" s="160" t="s">
        <v>503</v>
      </c>
      <c r="F231" s="160"/>
      <c r="G231" s="160" t="s">
        <v>504</v>
      </c>
      <c r="H231" s="160" t="s">
        <v>505</v>
      </c>
      <c r="I231" s="160" t="s">
        <v>506</v>
      </c>
      <c r="J231" s="160"/>
      <c r="K231" s="208"/>
      <c r="X231" s="13"/>
      <c r="Y231" s="13"/>
      <c r="Z231" s="13"/>
      <c r="AA231" s="13"/>
      <c r="AB231" s="13"/>
    </row>
    <row r="232" spans="2:28" x14ac:dyDescent="0.3">
      <c r="B232" s="160" t="str">
        <f>"Q2 "&amp;$F$28&amp;" - Q1 "&amp;$F$28+1</f>
        <v>Q2 2025 - Q1 2026</v>
      </c>
      <c r="C232" s="160" t="s">
        <v>507</v>
      </c>
      <c r="D232" s="160" t="s">
        <v>508</v>
      </c>
      <c r="E232" s="160" t="s">
        <v>509</v>
      </c>
      <c r="F232" s="160"/>
      <c r="G232" s="160" t="s">
        <v>510</v>
      </c>
      <c r="H232" s="160" t="s">
        <v>511</v>
      </c>
      <c r="I232" s="160" t="s">
        <v>512</v>
      </c>
      <c r="J232" s="160"/>
      <c r="K232" s="208"/>
      <c r="X232" s="13"/>
      <c r="Y232" s="13"/>
      <c r="Z232" s="13"/>
      <c r="AA232" s="13"/>
      <c r="AB232" s="13"/>
    </row>
    <row r="233" spans="2:28" x14ac:dyDescent="0.3">
      <c r="B233" s="160" t="str">
        <f>"Q3 "&amp;$F$28&amp;" - Q2 "&amp;$F$28+1</f>
        <v>Q3 2025 - Q2 2026</v>
      </c>
      <c r="C233" s="160" t="s">
        <v>513</v>
      </c>
      <c r="D233" s="160" t="s">
        <v>514</v>
      </c>
      <c r="E233" s="160" t="s">
        <v>515</v>
      </c>
      <c r="F233" s="160"/>
      <c r="G233" s="160" t="s">
        <v>516</v>
      </c>
      <c r="H233" s="160"/>
      <c r="I233" s="160"/>
      <c r="J233" s="160"/>
      <c r="K233" s="208"/>
      <c r="X233" s="13"/>
      <c r="Y233" s="13"/>
      <c r="Z233" s="13"/>
      <c r="AA233" s="13"/>
      <c r="AB233" s="13"/>
    </row>
    <row r="234" spans="2:28" x14ac:dyDescent="0.3">
      <c r="B234" s="160"/>
      <c r="C234" s="160" t="s">
        <v>517</v>
      </c>
      <c r="D234" s="160" t="s">
        <v>518</v>
      </c>
      <c r="E234" s="160" t="s">
        <v>519</v>
      </c>
      <c r="F234" s="160"/>
      <c r="G234" s="160" t="s">
        <v>520</v>
      </c>
      <c r="H234" s="160"/>
      <c r="I234" s="160"/>
      <c r="J234" s="160"/>
      <c r="K234" s="208"/>
      <c r="X234" s="13"/>
      <c r="Y234" s="13"/>
      <c r="Z234" s="13"/>
      <c r="AA234" s="13"/>
      <c r="AB234" s="13"/>
    </row>
    <row r="235" spans="2:28" x14ac:dyDescent="0.3">
      <c r="B235" s="160"/>
      <c r="C235" s="160" t="s">
        <v>521</v>
      </c>
      <c r="D235" s="160" t="s">
        <v>522</v>
      </c>
      <c r="E235" s="160"/>
      <c r="F235" s="160"/>
      <c r="G235" s="160"/>
      <c r="H235" s="160"/>
      <c r="I235" s="160"/>
      <c r="J235" s="160"/>
      <c r="K235" s="208"/>
      <c r="X235" s="13"/>
      <c r="Y235" s="13"/>
      <c r="Z235" s="13"/>
      <c r="AA235" s="13"/>
      <c r="AB235" s="13"/>
    </row>
    <row r="236" spans="2:28" x14ac:dyDescent="0.3">
      <c r="B236" s="160"/>
      <c r="C236" s="160" t="s">
        <v>523</v>
      </c>
      <c r="D236" s="160" t="s">
        <v>524</v>
      </c>
      <c r="E236" s="160"/>
      <c r="F236" s="160"/>
      <c r="G236" s="160"/>
      <c r="H236" s="160"/>
      <c r="I236" s="160"/>
      <c r="J236" s="160"/>
      <c r="K236" s="208"/>
      <c r="X236" s="13"/>
      <c r="Y236" s="13"/>
      <c r="Z236" s="13"/>
      <c r="AA236" s="13"/>
      <c r="AB236" s="13"/>
    </row>
    <row r="237" spans="2:28" x14ac:dyDescent="0.3">
      <c r="B237" s="160"/>
      <c r="C237" s="160" t="s">
        <v>525</v>
      </c>
      <c r="D237" s="160" t="s">
        <v>526</v>
      </c>
      <c r="E237" s="160"/>
      <c r="F237" s="160"/>
      <c r="G237" s="160"/>
      <c r="H237" s="160"/>
      <c r="I237" s="160"/>
      <c r="J237" s="160"/>
      <c r="K237" s="208"/>
      <c r="X237" s="13"/>
      <c r="Y237" s="13"/>
      <c r="Z237" s="13"/>
      <c r="AA237" s="13"/>
      <c r="AB237" s="13"/>
    </row>
    <row r="238" spans="2:28" x14ac:dyDescent="0.3">
      <c r="B238" s="160"/>
      <c r="C238" s="160"/>
      <c r="D238" s="160" t="s">
        <v>527</v>
      </c>
      <c r="E238" s="160"/>
      <c r="F238" s="160"/>
      <c r="G238" s="160"/>
      <c r="H238" s="160"/>
      <c r="I238" s="160"/>
      <c r="J238" s="160"/>
      <c r="K238" s="208"/>
      <c r="X238" s="13"/>
      <c r="Y238" s="13"/>
      <c r="Z238" s="13"/>
      <c r="AA238" s="13"/>
      <c r="AB238" s="13"/>
    </row>
    <row r="239" spans="2:28" x14ac:dyDescent="0.3">
      <c r="B239" s="160"/>
      <c r="C239" s="160"/>
      <c r="D239" s="160" t="s">
        <v>528</v>
      </c>
      <c r="E239" s="160"/>
      <c r="F239" s="160"/>
      <c r="G239" s="160"/>
      <c r="H239" s="160"/>
      <c r="I239" s="160"/>
      <c r="J239" s="160"/>
      <c r="K239" s="208"/>
      <c r="X239" s="13"/>
      <c r="Y239" s="13"/>
      <c r="Z239" s="13"/>
      <c r="AA239" s="13"/>
      <c r="AB239" s="13"/>
    </row>
    <row r="240" spans="2:28" x14ac:dyDescent="0.3">
      <c r="B240" s="160"/>
      <c r="C240" s="160"/>
      <c r="D240" s="160" t="s">
        <v>529</v>
      </c>
      <c r="E240" s="160"/>
      <c r="F240" s="160"/>
      <c r="G240" s="160"/>
      <c r="H240" s="160"/>
      <c r="I240" s="160"/>
      <c r="J240" s="160"/>
      <c r="K240" s="208"/>
      <c r="X240" s="13"/>
      <c r="Y240" s="13"/>
      <c r="Z240" s="13"/>
      <c r="AA240" s="13"/>
      <c r="AB240" s="13"/>
    </row>
    <row r="241" spans="2:28" x14ac:dyDescent="0.3">
      <c r="B241" s="160"/>
      <c r="C241" s="160"/>
      <c r="D241" s="160" t="s">
        <v>530</v>
      </c>
      <c r="E241" s="160"/>
      <c r="F241" s="160"/>
      <c r="G241" s="160"/>
      <c r="H241" s="160"/>
      <c r="I241" s="160"/>
      <c r="J241" s="160"/>
      <c r="K241" s="208"/>
      <c r="X241" s="13"/>
      <c r="Y241" s="13"/>
      <c r="Z241" s="13"/>
      <c r="AA241" s="13"/>
      <c r="AB241" s="13"/>
    </row>
    <row r="242" spans="2:28" x14ac:dyDescent="0.3">
      <c r="B242" s="160"/>
      <c r="C242" s="160"/>
      <c r="D242" s="160" t="s">
        <v>531</v>
      </c>
      <c r="E242" s="160"/>
      <c r="F242" s="160"/>
      <c r="G242" s="160"/>
      <c r="H242" s="160"/>
      <c r="I242" s="160"/>
      <c r="J242" s="160"/>
      <c r="K242" s="208"/>
      <c r="X242" s="13"/>
      <c r="Y242" s="13"/>
      <c r="Z242" s="13"/>
      <c r="AA242" s="13"/>
      <c r="AB242" s="13"/>
    </row>
    <row r="243" spans="2:28" x14ac:dyDescent="0.3">
      <c r="B243" s="160"/>
      <c r="C243" s="160"/>
      <c r="D243" s="160" t="s">
        <v>532</v>
      </c>
      <c r="E243" s="160"/>
      <c r="F243" s="160"/>
      <c r="G243" s="160"/>
      <c r="H243" s="160"/>
      <c r="I243" s="160"/>
      <c r="J243" s="160"/>
      <c r="K243" s="208"/>
      <c r="X243" s="13"/>
      <c r="Y243" s="13"/>
      <c r="Z243" s="13"/>
      <c r="AA243" s="13"/>
      <c r="AB243" s="13"/>
    </row>
    <row r="244" spans="2:28" x14ac:dyDescent="0.3">
      <c r="B244" s="160"/>
      <c r="C244" s="160"/>
      <c r="D244" s="160" t="s">
        <v>533</v>
      </c>
      <c r="E244" s="160"/>
      <c r="F244" s="160"/>
      <c r="G244" s="160"/>
      <c r="H244" s="160"/>
      <c r="I244" s="160"/>
      <c r="J244" s="160"/>
      <c r="K244" s="208"/>
      <c r="X244" s="13"/>
      <c r="Y244" s="13"/>
      <c r="Z244" s="13"/>
      <c r="AA244" s="13"/>
      <c r="AB244" s="13"/>
    </row>
    <row r="245" spans="2:28" x14ac:dyDescent="0.3">
      <c r="B245" s="160"/>
      <c r="C245" s="160"/>
      <c r="D245" s="160" t="s">
        <v>534</v>
      </c>
      <c r="E245" s="160"/>
      <c r="F245" s="160"/>
      <c r="G245" s="160"/>
      <c r="H245" s="160"/>
      <c r="I245" s="160"/>
      <c r="J245" s="160"/>
      <c r="K245" s="208"/>
      <c r="X245" s="13"/>
      <c r="Y245" s="13"/>
      <c r="Z245" s="13"/>
      <c r="AA245" s="13"/>
      <c r="AB245" s="13"/>
    </row>
    <row r="246" spans="2:28" x14ac:dyDescent="0.3">
      <c r="B246" s="160"/>
      <c r="C246" s="160"/>
      <c r="D246" s="160" t="s">
        <v>535</v>
      </c>
      <c r="E246" s="160"/>
      <c r="F246" s="160"/>
      <c r="G246" s="160"/>
      <c r="H246" s="160"/>
      <c r="I246" s="160"/>
      <c r="J246" s="160"/>
      <c r="K246" s="208"/>
      <c r="X246" s="13"/>
      <c r="Y246" s="13"/>
      <c r="Z246" s="13"/>
      <c r="AA246" s="13"/>
      <c r="AB246" s="13"/>
    </row>
    <row r="247" spans="2:28" x14ac:dyDescent="0.3">
      <c r="B247" s="160"/>
      <c r="C247" s="160"/>
      <c r="D247" s="160" t="s">
        <v>536</v>
      </c>
      <c r="E247" s="160"/>
      <c r="F247" s="160"/>
      <c r="G247" s="160"/>
      <c r="H247" s="160"/>
      <c r="I247" s="160"/>
      <c r="J247" s="160"/>
      <c r="K247" s="208"/>
      <c r="X247" s="13"/>
      <c r="Y247" s="13"/>
      <c r="Z247" s="13"/>
      <c r="AA247" s="13"/>
      <c r="AB247" s="13"/>
    </row>
    <row r="248" spans="2:28" x14ac:dyDescent="0.3">
      <c r="B248" s="160"/>
      <c r="C248" s="160"/>
      <c r="D248" s="160" t="s">
        <v>537</v>
      </c>
      <c r="E248" s="160"/>
      <c r="F248" s="160"/>
      <c r="G248" s="160"/>
      <c r="H248" s="160"/>
      <c r="I248" s="160"/>
      <c r="J248" s="160"/>
      <c r="K248" s="208"/>
      <c r="X248" s="13"/>
      <c r="Y248" s="13"/>
      <c r="Z248" s="13"/>
      <c r="AA248" s="13"/>
      <c r="AB248" s="13"/>
    </row>
    <row r="249" spans="2:28" x14ac:dyDescent="0.3">
      <c r="B249" s="160"/>
      <c r="C249" s="160"/>
      <c r="D249" s="160" t="s">
        <v>538</v>
      </c>
      <c r="E249" s="160"/>
      <c r="F249" s="160"/>
      <c r="G249" s="160"/>
      <c r="H249" s="160"/>
      <c r="I249" s="160"/>
      <c r="J249" s="160"/>
      <c r="K249" s="208"/>
      <c r="X249" s="13"/>
      <c r="Y249" s="13"/>
      <c r="Z249" s="13"/>
      <c r="AA249" s="13"/>
      <c r="AB249" s="13"/>
    </row>
    <row r="250" spans="2:28" x14ac:dyDescent="0.3">
      <c r="B250" s="160"/>
      <c r="C250" s="160"/>
      <c r="D250" s="160" t="s">
        <v>539</v>
      </c>
      <c r="E250" s="160"/>
      <c r="F250" s="160"/>
      <c r="G250" s="160"/>
      <c r="H250" s="160"/>
      <c r="I250" s="160"/>
      <c r="J250" s="160"/>
      <c r="K250" s="208"/>
      <c r="X250" s="13"/>
      <c r="Y250" s="13"/>
      <c r="Z250" s="13"/>
      <c r="AA250" s="13"/>
      <c r="AB250" s="13"/>
    </row>
    <row r="251" spans="2:28" x14ac:dyDescent="0.3">
      <c r="B251" s="160"/>
      <c r="C251" s="160"/>
      <c r="D251" s="160" t="s">
        <v>540</v>
      </c>
      <c r="E251" s="160"/>
      <c r="F251" s="160"/>
      <c r="G251" s="160"/>
      <c r="H251" s="160"/>
      <c r="I251" s="160"/>
      <c r="J251" s="160"/>
      <c r="K251" s="208"/>
      <c r="X251" s="13"/>
      <c r="Y251" s="13"/>
      <c r="Z251" s="13"/>
      <c r="AA251" s="13"/>
      <c r="AB251" s="13"/>
    </row>
    <row r="252" spans="2:28" x14ac:dyDescent="0.3">
      <c r="B252" s="160"/>
      <c r="C252" s="160"/>
      <c r="D252" s="160" t="s">
        <v>541</v>
      </c>
      <c r="E252" s="160"/>
      <c r="F252" s="160"/>
      <c r="G252" s="160"/>
      <c r="H252" s="160"/>
      <c r="I252" s="160"/>
      <c r="J252" s="160"/>
      <c r="K252" s="208"/>
      <c r="X252" s="13"/>
      <c r="Y252" s="13"/>
      <c r="Z252" s="13"/>
      <c r="AA252" s="13"/>
      <c r="AB252" s="13"/>
    </row>
    <row r="253" spans="2:28" x14ac:dyDescent="0.3">
      <c r="B253" s="160"/>
      <c r="C253" s="160"/>
      <c r="D253" s="160" t="s">
        <v>542</v>
      </c>
      <c r="E253" s="160"/>
      <c r="F253" s="160"/>
      <c r="G253" s="160"/>
      <c r="H253" s="160"/>
      <c r="I253" s="160"/>
      <c r="J253" s="160"/>
      <c r="K253" s="208"/>
      <c r="X253" s="13"/>
      <c r="Y253" s="13"/>
      <c r="Z253" s="13"/>
      <c r="AA253" s="13"/>
      <c r="AB253" s="13"/>
    </row>
    <row r="254" spans="2:28" x14ac:dyDescent="0.3">
      <c r="B254" s="160"/>
      <c r="C254" s="160"/>
      <c r="D254" s="160" t="s">
        <v>543</v>
      </c>
      <c r="E254" s="160"/>
      <c r="F254" s="160"/>
      <c r="G254" s="160"/>
      <c r="H254" s="160"/>
      <c r="I254" s="160"/>
      <c r="J254" s="160"/>
      <c r="K254" s="208"/>
      <c r="X254" s="13"/>
      <c r="Y254" s="13"/>
      <c r="Z254" s="13"/>
      <c r="AA254" s="13"/>
      <c r="AB254" s="13"/>
    </row>
    <row r="255" spans="2:28" x14ac:dyDescent="0.3">
      <c r="B255" s="160"/>
      <c r="C255" s="160"/>
      <c r="D255" s="160" t="s">
        <v>544</v>
      </c>
      <c r="E255" s="160"/>
      <c r="F255" s="160"/>
      <c r="G255" s="160"/>
      <c r="H255" s="160"/>
      <c r="I255" s="160"/>
      <c r="J255" s="160"/>
      <c r="K255" s="208"/>
      <c r="X255" s="13"/>
      <c r="Y255" s="13"/>
      <c r="Z255" s="13"/>
      <c r="AA255" s="13"/>
      <c r="AB255" s="13"/>
    </row>
    <row r="256" spans="2:28" x14ac:dyDescent="0.3">
      <c r="B256" s="160"/>
      <c r="C256" s="160"/>
      <c r="D256" s="160" t="s">
        <v>545</v>
      </c>
      <c r="E256" s="160"/>
      <c r="F256" s="160"/>
      <c r="G256" s="160"/>
      <c r="H256" s="160"/>
      <c r="I256" s="160"/>
      <c r="J256" s="160"/>
      <c r="K256" s="208"/>
      <c r="X256" s="13"/>
      <c r="Y256" s="13"/>
      <c r="Z256" s="13"/>
      <c r="AA256" s="13"/>
      <c r="AB256" s="13"/>
    </row>
    <row r="257" spans="2:28" x14ac:dyDescent="0.3">
      <c r="B257" s="160"/>
      <c r="C257" s="160"/>
      <c r="D257" s="160" t="s">
        <v>546</v>
      </c>
      <c r="E257" s="160"/>
      <c r="F257" s="160"/>
      <c r="G257" s="160"/>
      <c r="H257" s="160"/>
      <c r="I257" s="160"/>
      <c r="J257" s="160"/>
      <c r="K257" s="208"/>
      <c r="X257" s="13"/>
      <c r="Y257" s="13"/>
      <c r="Z257" s="13"/>
      <c r="AA257" s="13"/>
      <c r="AB257" s="13"/>
    </row>
    <row r="258" spans="2:28" x14ac:dyDescent="0.3">
      <c r="B258" s="160"/>
      <c r="C258" s="160"/>
      <c r="D258" s="160" t="s">
        <v>547</v>
      </c>
      <c r="E258" s="160"/>
      <c r="F258" s="160"/>
      <c r="G258" s="160"/>
      <c r="H258" s="160"/>
      <c r="I258" s="160"/>
      <c r="J258" s="160"/>
      <c r="K258" s="208"/>
      <c r="X258" s="13"/>
      <c r="Y258" s="13"/>
      <c r="Z258" s="13"/>
      <c r="AA258" s="13"/>
      <c r="AB258" s="13"/>
    </row>
    <row r="259" spans="2:28" x14ac:dyDescent="0.3">
      <c r="B259" s="160"/>
      <c r="C259" s="160"/>
      <c r="D259" s="160" t="s">
        <v>548</v>
      </c>
      <c r="E259" s="160"/>
      <c r="F259" s="160"/>
      <c r="G259" s="160"/>
      <c r="H259" s="160"/>
      <c r="I259" s="160"/>
      <c r="J259" s="160"/>
      <c r="K259" s="208"/>
      <c r="X259" s="13"/>
      <c r="Y259" s="13"/>
      <c r="Z259" s="13"/>
      <c r="AA259" s="13"/>
      <c r="AB259" s="13"/>
    </row>
    <row r="260" spans="2:28" x14ac:dyDescent="0.3">
      <c r="B260" s="160"/>
      <c r="C260" s="160"/>
      <c r="D260" s="160" t="s">
        <v>549</v>
      </c>
      <c r="E260" s="160"/>
      <c r="F260" s="160"/>
      <c r="G260" s="160"/>
      <c r="H260" s="160"/>
      <c r="I260" s="160"/>
      <c r="J260" s="160"/>
      <c r="K260" s="208"/>
      <c r="X260" s="13"/>
      <c r="Y260" s="13"/>
      <c r="Z260" s="13"/>
      <c r="AA260" s="13"/>
      <c r="AB260" s="13"/>
    </row>
    <row r="261" spans="2:28" x14ac:dyDescent="0.3">
      <c r="B261" s="160"/>
      <c r="C261" s="160"/>
      <c r="D261" s="160" t="s">
        <v>550</v>
      </c>
      <c r="E261" s="160"/>
      <c r="F261" s="160"/>
      <c r="G261" s="160"/>
      <c r="H261" s="160"/>
      <c r="I261" s="160"/>
      <c r="J261" s="160"/>
      <c r="K261" s="208"/>
      <c r="X261" s="13"/>
      <c r="Y261" s="13"/>
      <c r="Z261" s="13"/>
      <c r="AA261" s="13"/>
      <c r="AB261" s="13"/>
    </row>
    <row r="262" spans="2:28" x14ac:dyDescent="0.3">
      <c r="B262" s="160"/>
      <c r="C262" s="160"/>
      <c r="D262" s="160" t="s">
        <v>551</v>
      </c>
      <c r="E262" s="160"/>
      <c r="F262" s="160"/>
      <c r="G262" s="160"/>
      <c r="H262" s="160"/>
      <c r="I262" s="160"/>
      <c r="J262" s="160"/>
      <c r="K262" s="208"/>
      <c r="X262" s="13"/>
      <c r="Y262" s="13"/>
      <c r="Z262" s="13"/>
      <c r="AA262" s="13"/>
      <c r="AB262" s="13"/>
    </row>
    <row r="263" spans="2:28" x14ac:dyDescent="0.3">
      <c r="B263" s="160"/>
      <c r="C263" s="160"/>
      <c r="D263" s="160" t="s">
        <v>552</v>
      </c>
      <c r="E263" s="160"/>
      <c r="F263" s="160"/>
      <c r="G263" s="160"/>
      <c r="H263" s="160"/>
      <c r="I263" s="160"/>
      <c r="J263" s="160"/>
      <c r="K263" s="208"/>
      <c r="X263" s="13"/>
      <c r="Y263" s="13"/>
      <c r="Z263" s="13"/>
      <c r="AA263" s="13"/>
      <c r="AB263" s="13"/>
    </row>
    <row r="264" spans="2:28" x14ac:dyDescent="0.3">
      <c r="B264" s="160"/>
      <c r="C264" s="160"/>
      <c r="D264" s="160" t="s">
        <v>553</v>
      </c>
      <c r="E264" s="160"/>
      <c r="F264" s="160"/>
      <c r="G264" s="160"/>
      <c r="H264" s="160"/>
      <c r="I264" s="160"/>
      <c r="J264" s="160"/>
      <c r="K264" s="208"/>
      <c r="X264" s="13"/>
      <c r="Y264" s="13"/>
      <c r="Z264" s="13"/>
      <c r="AA264" s="13"/>
      <c r="AB264" s="13"/>
    </row>
    <row r="265" spans="2:28" x14ac:dyDescent="0.3">
      <c r="B265" s="160"/>
      <c r="C265" s="160"/>
      <c r="D265" s="160" t="s">
        <v>554</v>
      </c>
      <c r="E265" s="160"/>
      <c r="F265" s="160"/>
      <c r="G265" s="160"/>
      <c r="H265" s="160"/>
      <c r="I265" s="160"/>
      <c r="J265" s="160"/>
      <c r="K265" s="208"/>
      <c r="X265" s="13"/>
      <c r="Y265" s="13"/>
      <c r="Z265" s="13"/>
      <c r="AA265" s="13"/>
      <c r="AB265" s="13"/>
    </row>
    <row r="266" spans="2:28" x14ac:dyDescent="0.3">
      <c r="B266" s="160"/>
      <c r="C266" s="160"/>
      <c r="D266" s="160" t="s">
        <v>555</v>
      </c>
      <c r="E266" s="160"/>
      <c r="F266" s="160"/>
      <c r="G266" s="160"/>
      <c r="H266" s="160"/>
      <c r="I266" s="160"/>
      <c r="J266" s="160"/>
      <c r="K266" s="208"/>
      <c r="X266" s="13"/>
      <c r="Y266" s="13"/>
      <c r="Z266" s="13"/>
      <c r="AA266" s="13"/>
      <c r="AB266" s="13"/>
    </row>
    <row r="267" spans="2:28" x14ac:dyDescent="0.3">
      <c r="B267" s="160"/>
      <c r="C267" s="160"/>
      <c r="D267" s="160" t="s">
        <v>556</v>
      </c>
      <c r="E267" s="160"/>
      <c r="F267" s="160"/>
      <c r="G267" s="160"/>
      <c r="H267" s="160"/>
      <c r="I267" s="160"/>
      <c r="J267" s="160"/>
      <c r="K267" s="208"/>
      <c r="X267" s="13"/>
      <c r="Y267" s="13"/>
      <c r="Z267" s="13"/>
      <c r="AA267" s="13"/>
      <c r="AB267" s="13"/>
    </row>
    <row r="268" spans="2:28" x14ac:dyDescent="0.3">
      <c r="B268" s="160"/>
      <c r="C268" s="160"/>
      <c r="D268" s="160" t="s">
        <v>557</v>
      </c>
      <c r="E268" s="160"/>
      <c r="F268" s="160"/>
      <c r="G268" s="160"/>
      <c r="H268" s="160"/>
      <c r="I268" s="160"/>
      <c r="J268" s="160"/>
      <c r="K268" s="208"/>
      <c r="X268" s="13"/>
      <c r="Y268" s="13"/>
      <c r="Z268" s="13"/>
      <c r="AA268" s="13"/>
      <c r="AB268" s="13"/>
    </row>
    <row r="269" spans="2:28" x14ac:dyDescent="0.3">
      <c r="B269" s="160"/>
      <c r="C269" s="160"/>
      <c r="D269" s="160" t="s">
        <v>558</v>
      </c>
      <c r="E269" s="160"/>
      <c r="F269" s="160"/>
      <c r="G269" s="160"/>
      <c r="H269" s="160"/>
      <c r="I269" s="160"/>
      <c r="J269" s="160"/>
      <c r="K269" s="208"/>
      <c r="X269" s="13"/>
      <c r="Y269" s="13"/>
      <c r="Z269" s="13"/>
      <c r="AA269" s="13"/>
      <c r="AB269" s="13"/>
    </row>
    <row r="270" spans="2:28" x14ac:dyDescent="0.3">
      <c r="B270" s="160"/>
      <c r="C270" s="160"/>
      <c r="D270" s="160" t="s">
        <v>559</v>
      </c>
      <c r="E270" s="160"/>
      <c r="F270" s="160"/>
      <c r="G270" s="160"/>
      <c r="H270" s="160"/>
      <c r="I270" s="160"/>
      <c r="J270" s="160"/>
      <c r="K270" s="208"/>
      <c r="X270" s="13"/>
      <c r="Y270" s="13"/>
      <c r="Z270" s="13"/>
      <c r="AA270" s="13"/>
      <c r="AB270" s="13"/>
    </row>
    <row r="271" spans="2:28" x14ac:dyDescent="0.3">
      <c r="B271" s="160"/>
      <c r="C271" s="160"/>
      <c r="D271" s="160" t="s">
        <v>560</v>
      </c>
      <c r="E271" s="160"/>
      <c r="F271" s="160"/>
      <c r="G271" s="160"/>
      <c r="H271" s="160"/>
      <c r="I271" s="160"/>
      <c r="J271" s="160"/>
      <c r="K271" s="208"/>
      <c r="X271" s="13"/>
      <c r="Y271" s="13"/>
      <c r="Z271" s="13"/>
      <c r="AA271" s="13"/>
      <c r="AB271" s="13"/>
    </row>
    <row r="272" spans="2:28" x14ac:dyDescent="0.3">
      <c r="B272" s="160"/>
      <c r="C272" s="160"/>
      <c r="D272" s="160" t="s">
        <v>561</v>
      </c>
      <c r="E272" s="160"/>
      <c r="F272" s="160"/>
      <c r="G272" s="160"/>
      <c r="H272" s="160"/>
      <c r="I272" s="160"/>
      <c r="J272" s="160"/>
      <c r="K272" s="208"/>
      <c r="X272" s="13"/>
      <c r="Y272" s="13"/>
      <c r="Z272" s="13"/>
      <c r="AA272" s="13"/>
      <c r="AB272" s="13"/>
    </row>
    <row r="273" spans="2:28" x14ac:dyDescent="0.3">
      <c r="B273" s="160"/>
      <c r="C273" s="160"/>
      <c r="D273" s="160" t="s">
        <v>562</v>
      </c>
      <c r="E273" s="160"/>
      <c r="F273" s="160"/>
      <c r="G273" s="160"/>
      <c r="H273" s="160"/>
      <c r="I273" s="160"/>
      <c r="J273" s="160"/>
      <c r="K273" s="208"/>
      <c r="X273" s="13"/>
      <c r="Y273" s="13"/>
      <c r="Z273" s="13"/>
      <c r="AA273" s="13"/>
      <c r="AB273" s="13"/>
    </row>
    <row r="274" spans="2:28" x14ac:dyDescent="0.3">
      <c r="B274" s="160"/>
      <c r="C274" s="160"/>
      <c r="D274" s="160" t="s">
        <v>563</v>
      </c>
      <c r="E274" s="160"/>
      <c r="F274" s="160"/>
      <c r="G274" s="160"/>
      <c r="H274" s="160"/>
      <c r="I274" s="160"/>
      <c r="J274" s="160"/>
      <c r="K274" s="208"/>
      <c r="X274" s="13"/>
      <c r="Y274" s="13"/>
      <c r="Z274" s="13"/>
      <c r="AA274" s="13"/>
      <c r="AB274" s="13"/>
    </row>
    <row r="275" spans="2:28" x14ac:dyDescent="0.3">
      <c r="B275" s="160"/>
      <c r="C275" s="160"/>
      <c r="D275" s="160" t="s">
        <v>564</v>
      </c>
      <c r="E275" s="160"/>
      <c r="F275" s="160"/>
      <c r="G275" s="160"/>
      <c r="H275" s="160"/>
      <c r="I275" s="160"/>
      <c r="J275" s="160"/>
      <c r="K275" s="208"/>
      <c r="X275" s="13"/>
      <c r="Y275" s="13"/>
      <c r="Z275" s="13"/>
      <c r="AA275" s="13"/>
      <c r="AB275" s="13"/>
    </row>
    <row r="276" spans="2:28" x14ac:dyDescent="0.3">
      <c r="B276" s="160"/>
      <c r="C276" s="160"/>
      <c r="D276" s="160" t="s">
        <v>565</v>
      </c>
      <c r="E276" s="160"/>
      <c r="F276" s="160"/>
      <c r="G276" s="160"/>
      <c r="H276" s="160"/>
      <c r="I276" s="160"/>
      <c r="J276" s="160"/>
      <c r="K276" s="208"/>
      <c r="X276" s="13"/>
      <c r="Y276" s="13"/>
      <c r="Z276" s="13"/>
      <c r="AA276" s="13"/>
      <c r="AB276" s="13"/>
    </row>
    <row r="277" spans="2:28" x14ac:dyDescent="0.3">
      <c r="B277" s="160"/>
      <c r="C277" s="160"/>
      <c r="D277" s="160" t="s">
        <v>566</v>
      </c>
      <c r="E277" s="160"/>
      <c r="F277" s="160"/>
      <c r="G277" s="160"/>
      <c r="H277" s="160"/>
      <c r="I277" s="160"/>
      <c r="J277" s="160"/>
      <c r="K277" s="208"/>
      <c r="X277" s="13"/>
      <c r="Y277" s="13"/>
      <c r="Z277" s="13"/>
      <c r="AA277" s="13"/>
      <c r="AB277" s="13"/>
    </row>
    <row r="278" spans="2:28" x14ac:dyDescent="0.3">
      <c r="B278" s="160"/>
      <c r="C278" s="160"/>
      <c r="D278" s="160" t="s">
        <v>567</v>
      </c>
      <c r="E278" s="160"/>
      <c r="F278" s="160"/>
      <c r="G278" s="160"/>
      <c r="H278" s="160"/>
      <c r="I278" s="160"/>
      <c r="J278" s="160"/>
      <c r="K278" s="208"/>
      <c r="X278" s="13"/>
      <c r="Y278" s="13"/>
      <c r="Z278" s="13"/>
      <c r="AA278" s="13"/>
      <c r="AB278" s="13"/>
    </row>
    <row r="279" spans="2:28" x14ac:dyDescent="0.3">
      <c r="B279" s="160"/>
      <c r="C279" s="160"/>
      <c r="D279" s="160" t="s">
        <v>568</v>
      </c>
      <c r="E279" s="160"/>
      <c r="F279" s="160"/>
      <c r="G279" s="160"/>
      <c r="H279" s="160"/>
      <c r="I279" s="160"/>
      <c r="J279" s="160"/>
      <c r="K279" s="208"/>
      <c r="X279" s="13"/>
      <c r="Y279" s="13"/>
      <c r="Z279" s="13"/>
      <c r="AA279" s="13"/>
      <c r="AB279" s="13"/>
    </row>
    <row r="280" spans="2:28" x14ac:dyDescent="0.3">
      <c r="B280" s="160"/>
      <c r="C280" s="160"/>
      <c r="D280" s="160" t="s">
        <v>569</v>
      </c>
      <c r="E280" s="160"/>
      <c r="F280" s="160"/>
      <c r="G280" s="160"/>
      <c r="H280" s="160"/>
      <c r="I280" s="160"/>
      <c r="J280" s="160"/>
      <c r="K280" s="208"/>
      <c r="X280" s="13"/>
      <c r="Y280" s="13"/>
      <c r="Z280" s="13"/>
      <c r="AA280" s="13"/>
      <c r="AB280" s="13"/>
    </row>
    <row r="281" spans="2:28" x14ac:dyDescent="0.3">
      <c r="B281" s="160"/>
      <c r="C281" s="160"/>
      <c r="D281" s="160" t="s">
        <v>570</v>
      </c>
      <c r="E281" s="160"/>
      <c r="F281" s="160"/>
      <c r="G281" s="160"/>
      <c r="H281" s="160"/>
      <c r="I281" s="160"/>
      <c r="J281" s="160"/>
      <c r="K281" s="208"/>
      <c r="X281" s="13"/>
      <c r="Y281" s="13"/>
      <c r="Z281" s="13"/>
      <c r="AA281" s="13"/>
      <c r="AB281" s="13"/>
    </row>
    <row r="282" spans="2:28" x14ac:dyDescent="0.3">
      <c r="B282" s="160"/>
      <c r="C282" s="160"/>
      <c r="D282" s="160" t="s">
        <v>571</v>
      </c>
      <c r="E282" s="160"/>
      <c r="F282" s="160"/>
      <c r="G282" s="160"/>
      <c r="H282" s="160"/>
      <c r="I282" s="160"/>
      <c r="J282" s="160"/>
      <c r="K282" s="208"/>
      <c r="X282" s="13"/>
      <c r="Y282" s="13"/>
      <c r="Z282" s="13"/>
      <c r="AA282" s="13"/>
      <c r="AB282" s="13"/>
    </row>
    <row r="283" spans="2:28" x14ac:dyDescent="0.3">
      <c r="B283" s="160"/>
      <c r="C283" s="160"/>
      <c r="D283" s="160" t="s">
        <v>572</v>
      </c>
      <c r="E283" s="160"/>
      <c r="F283" s="160"/>
      <c r="G283" s="160"/>
      <c r="H283" s="160"/>
      <c r="I283" s="160"/>
      <c r="J283" s="160"/>
      <c r="K283" s="208"/>
      <c r="X283" s="13"/>
      <c r="Y283" s="13"/>
      <c r="Z283" s="13"/>
      <c r="AA283" s="13"/>
      <c r="AB283" s="13"/>
    </row>
    <row r="284" spans="2:28" x14ac:dyDescent="0.3">
      <c r="B284" s="160"/>
      <c r="C284" s="160"/>
      <c r="D284" s="160" t="s">
        <v>573</v>
      </c>
      <c r="E284" s="160"/>
      <c r="F284" s="160"/>
      <c r="G284" s="160"/>
      <c r="H284" s="160"/>
      <c r="I284" s="160"/>
      <c r="J284" s="160"/>
      <c r="K284" s="208"/>
      <c r="X284" s="13"/>
      <c r="Y284" s="13"/>
      <c r="Z284" s="13"/>
      <c r="AA284" s="13"/>
      <c r="AB284" s="13"/>
    </row>
    <row r="285" spans="2:28" x14ac:dyDescent="0.3">
      <c r="B285" s="160"/>
      <c r="C285" s="160"/>
      <c r="D285" s="160" t="s">
        <v>574</v>
      </c>
      <c r="E285" s="160"/>
      <c r="F285" s="160"/>
      <c r="G285" s="160"/>
      <c r="H285" s="160"/>
      <c r="I285" s="160"/>
      <c r="J285" s="160"/>
      <c r="K285" s="208"/>
      <c r="X285" s="13"/>
      <c r="Y285" s="13"/>
      <c r="Z285" s="13"/>
      <c r="AA285" s="13"/>
      <c r="AB285" s="13"/>
    </row>
    <row r="286" spans="2:28" x14ac:dyDescent="0.3">
      <c r="B286" s="160"/>
      <c r="C286" s="160"/>
      <c r="D286" s="160" t="s">
        <v>575</v>
      </c>
      <c r="E286" s="160"/>
      <c r="F286" s="160"/>
      <c r="G286" s="160"/>
      <c r="H286" s="160"/>
      <c r="I286" s="160"/>
      <c r="J286" s="160"/>
      <c r="K286" s="208"/>
      <c r="X286" s="13"/>
      <c r="Y286" s="13"/>
      <c r="Z286" s="13"/>
      <c r="AA286" s="13"/>
      <c r="AB286" s="13"/>
    </row>
    <row r="287" spans="2:28" x14ac:dyDescent="0.3">
      <c r="B287" s="160"/>
      <c r="C287" s="160"/>
      <c r="D287" s="160" t="s">
        <v>576</v>
      </c>
      <c r="E287" s="160"/>
      <c r="F287" s="160"/>
      <c r="G287" s="160"/>
      <c r="H287" s="160"/>
      <c r="I287" s="160"/>
      <c r="J287" s="160"/>
      <c r="K287" s="208"/>
      <c r="X287" s="13"/>
      <c r="Y287" s="13"/>
      <c r="Z287" s="13"/>
      <c r="AA287" s="13"/>
      <c r="AB287" s="13"/>
    </row>
    <row r="288" spans="2:28" x14ac:dyDescent="0.3">
      <c r="B288" s="160"/>
      <c r="C288" s="160"/>
      <c r="D288" s="160" t="s">
        <v>577</v>
      </c>
      <c r="E288" s="160"/>
      <c r="F288" s="160"/>
      <c r="G288" s="160"/>
      <c r="H288" s="160"/>
      <c r="I288" s="160"/>
      <c r="J288" s="160"/>
      <c r="K288" s="208"/>
      <c r="X288" s="13"/>
      <c r="Y288" s="13"/>
      <c r="Z288" s="13"/>
      <c r="AA288" s="13"/>
      <c r="AB288" s="13"/>
    </row>
    <row r="289" spans="2:28" x14ac:dyDescent="0.3">
      <c r="B289" s="160"/>
      <c r="C289" s="160"/>
      <c r="D289" s="160" t="s">
        <v>578</v>
      </c>
      <c r="E289" s="160"/>
      <c r="F289" s="160"/>
      <c r="G289" s="160"/>
      <c r="H289" s="160"/>
      <c r="I289" s="160"/>
      <c r="J289" s="160"/>
      <c r="K289" s="208"/>
      <c r="X289" s="13"/>
      <c r="Y289" s="13"/>
      <c r="Z289" s="13"/>
      <c r="AA289" s="13"/>
      <c r="AB289" s="13"/>
    </row>
    <row r="290" spans="2:28" x14ac:dyDescent="0.3">
      <c r="B290" s="160"/>
      <c r="C290" s="160"/>
      <c r="D290" s="160" t="s">
        <v>579</v>
      </c>
      <c r="E290" s="160"/>
      <c r="F290" s="160"/>
      <c r="G290" s="160"/>
      <c r="H290" s="160"/>
      <c r="I290" s="160"/>
      <c r="J290" s="160"/>
      <c r="K290" s="208"/>
      <c r="X290" s="13"/>
      <c r="Y290" s="13"/>
      <c r="Z290" s="13"/>
      <c r="AA290" s="13"/>
      <c r="AB290" s="13"/>
    </row>
    <row r="291" spans="2:28" x14ac:dyDescent="0.3">
      <c r="B291" s="160"/>
      <c r="C291" s="160"/>
      <c r="D291" s="160" t="s">
        <v>580</v>
      </c>
      <c r="E291" s="160"/>
      <c r="F291" s="160"/>
      <c r="G291" s="160"/>
      <c r="H291" s="160"/>
      <c r="I291" s="160"/>
      <c r="J291" s="160"/>
      <c r="K291" s="208"/>
      <c r="X291" s="13"/>
      <c r="Y291" s="13"/>
      <c r="Z291" s="13"/>
      <c r="AA291" s="13"/>
      <c r="AB291" s="13"/>
    </row>
    <row r="292" spans="2:28" x14ac:dyDescent="0.3">
      <c r="B292" s="160"/>
      <c r="C292" s="160"/>
      <c r="D292" s="160" t="s">
        <v>581</v>
      </c>
      <c r="E292" s="160"/>
      <c r="F292" s="160"/>
      <c r="G292" s="160"/>
      <c r="H292" s="160"/>
      <c r="I292" s="160"/>
      <c r="J292" s="160"/>
      <c r="K292" s="208"/>
      <c r="X292" s="13"/>
      <c r="Y292" s="13"/>
      <c r="Z292" s="13"/>
      <c r="AA292" s="13"/>
      <c r="AB292" s="13"/>
    </row>
    <row r="293" spans="2:28" x14ac:dyDescent="0.3">
      <c r="B293" s="160"/>
      <c r="C293" s="160"/>
      <c r="D293" s="160" t="s">
        <v>582</v>
      </c>
      <c r="E293" s="160"/>
      <c r="F293" s="160"/>
      <c r="G293" s="160"/>
      <c r="H293" s="160"/>
      <c r="I293" s="160"/>
      <c r="J293" s="160"/>
      <c r="K293" s="208"/>
      <c r="X293" s="13"/>
      <c r="Y293" s="13"/>
      <c r="Z293" s="13"/>
      <c r="AA293" s="13"/>
      <c r="AB293" s="13"/>
    </row>
    <row r="294" spans="2:28" x14ac:dyDescent="0.3">
      <c r="B294" s="160"/>
      <c r="C294" s="160"/>
      <c r="D294" s="160" t="s">
        <v>583</v>
      </c>
      <c r="E294" s="160"/>
      <c r="F294" s="160"/>
      <c r="G294" s="160"/>
      <c r="H294" s="160"/>
      <c r="I294" s="160"/>
      <c r="J294" s="160"/>
      <c r="K294" s="208"/>
      <c r="X294" s="13"/>
      <c r="Y294" s="13"/>
      <c r="Z294" s="13"/>
      <c r="AA294" s="13"/>
      <c r="AB294" s="13"/>
    </row>
    <row r="295" spans="2:28" x14ac:dyDescent="0.3">
      <c r="B295" s="160"/>
      <c r="C295" s="160"/>
      <c r="D295" s="160" t="s">
        <v>584</v>
      </c>
      <c r="E295" s="160"/>
      <c r="F295" s="160"/>
      <c r="G295" s="160"/>
      <c r="H295" s="160"/>
      <c r="I295" s="160"/>
      <c r="J295" s="160"/>
      <c r="K295" s="208"/>
      <c r="X295" s="13"/>
      <c r="Y295" s="13"/>
      <c r="Z295" s="13"/>
      <c r="AA295" s="13"/>
      <c r="AB295" s="13"/>
    </row>
    <row r="296" spans="2:28" x14ac:dyDescent="0.3">
      <c r="B296" s="160"/>
      <c r="C296" s="160"/>
      <c r="D296" s="160" t="s">
        <v>585</v>
      </c>
      <c r="E296" s="160"/>
      <c r="F296" s="160"/>
      <c r="G296" s="160"/>
      <c r="H296" s="160"/>
      <c r="I296" s="160"/>
      <c r="J296" s="160"/>
      <c r="K296" s="208"/>
      <c r="X296" s="13"/>
      <c r="Y296" s="13"/>
      <c r="Z296" s="13"/>
      <c r="AA296" s="13"/>
      <c r="AB296" s="13"/>
    </row>
    <row r="297" spans="2:28" x14ac:dyDescent="0.3">
      <c r="B297" s="160"/>
      <c r="C297" s="160"/>
      <c r="D297" s="160" t="s">
        <v>586</v>
      </c>
      <c r="E297" s="160"/>
      <c r="F297" s="160"/>
      <c r="G297" s="160"/>
      <c r="H297" s="160"/>
      <c r="I297" s="160"/>
      <c r="J297" s="160"/>
      <c r="K297" s="208"/>
      <c r="X297" s="13"/>
      <c r="Y297" s="13"/>
      <c r="Z297" s="13"/>
      <c r="AA297" s="13"/>
      <c r="AB297" s="13"/>
    </row>
    <row r="298" spans="2:28" x14ac:dyDescent="0.3">
      <c r="B298" s="160"/>
      <c r="C298" s="160"/>
      <c r="D298" s="160" t="s">
        <v>587</v>
      </c>
      <c r="E298" s="160"/>
      <c r="F298" s="160"/>
      <c r="G298" s="160"/>
      <c r="H298" s="160"/>
      <c r="I298" s="160"/>
      <c r="J298" s="160"/>
      <c r="K298" s="208"/>
      <c r="X298" s="13"/>
      <c r="Y298" s="13"/>
      <c r="Z298" s="13"/>
      <c r="AA298" s="13"/>
      <c r="AB298" s="13"/>
    </row>
    <row r="299" spans="2:28" x14ac:dyDescent="0.3">
      <c r="B299" s="160"/>
      <c r="C299" s="160"/>
      <c r="D299" s="160" t="s">
        <v>588</v>
      </c>
      <c r="E299" s="160"/>
      <c r="F299" s="160"/>
      <c r="G299" s="160"/>
      <c r="H299" s="160"/>
      <c r="I299" s="160"/>
      <c r="J299" s="160"/>
      <c r="K299" s="208"/>
      <c r="X299" s="13"/>
      <c r="Y299" s="13"/>
      <c r="Z299" s="13"/>
      <c r="AA299" s="13"/>
      <c r="AB299" s="13"/>
    </row>
    <row r="300" spans="2:28" x14ac:dyDescent="0.3">
      <c r="B300" s="160"/>
      <c r="C300" s="160"/>
      <c r="D300" s="160" t="s">
        <v>589</v>
      </c>
      <c r="E300" s="160"/>
      <c r="F300" s="160"/>
      <c r="G300" s="160"/>
      <c r="H300" s="160"/>
      <c r="I300" s="160"/>
      <c r="J300" s="160"/>
      <c r="K300" s="208"/>
      <c r="X300" s="13"/>
      <c r="Y300" s="13"/>
      <c r="Z300" s="13"/>
      <c r="AA300" s="13"/>
      <c r="AB300" s="13"/>
    </row>
    <row r="301" spans="2:28" x14ac:dyDescent="0.3">
      <c r="B301" s="160"/>
      <c r="C301" s="160"/>
      <c r="D301" s="160" t="s">
        <v>590</v>
      </c>
      <c r="E301" s="160"/>
      <c r="F301" s="160"/>
      <c r="G301" s="160"/>
      <c r="H301" s="160"/>
      <c r="I301" s="160"/>
      <c r="J301" s="160"/>
      <c r="K301" s="208"/>
      <c r="X301" s="13"/>
      <c r="Y301" s="13"/>
      <c r="Z301" s="13"/>
      <c r="AA301" s="13"/>
      <c r="AB301" s="13"/>
    </row>
    <row r="302" spans="2:28" x14ac:dyDescent="0.3">
      <c r="B302" s="160"/>
      <c r="C302" s="160"/>
      <c r="D302" s="160" t="s">
        <v>591</v>
      </c>
      <c r="E302" s="160"/>
      <c r="F302" s="160"/>
      <c r="G302" s="160"/>
      <c r="H302" s="160"/>
      <c r="I302" s="160"/>
      <c r="J302" s="160"/>
      <c r="K302" s="208"/>
      <c r="X302" s="13"/>
      <c r="Y302" s="13"/>
      <c r="Z302" s="13"/>
      <c r="AA302" s="13"/>
      <c r="AB302" s="13"/>
    </row>
    <row r="303" spans="2:28" x14ac:dyDescent="0.3">
      <c r="B303" s="160"/>
      <c r="C303" s="160"/>
      <c r="D303" s="160" t="s">
        <v>592</v>
      </c>
      <c r="E303" s="160"/>
      <c r="F303" s="160"/>
      <c r="G303" s="160"/>
      <c r="H303" s="160"/>
      <c r="I303" s="160"/>
      <c r="J303" s="160"/>
      <c r="K303" s="208"/>
      <c r="X303" s="13"/>
      <c r="Y303" s="13"/>
      <c r="Z303" s="13"/>
      <c r="AA303" s="13"/>
      <c r="AB303" s="13"/>
    </row>
    <row r="304" spans="2:28" x14ac:dyDescent="0.3">
      <c r="B304" s="160"/>
      <c r="C304" s="160"/>
      <c r="D304" s="160" t="s">
        <v>593</v>
      </c>
      <c r="E304" s="160"/>
      <c r="F304" s="160"/>
      <c r="G304" s="160"/>
      <c r="H304" s="160"/>
      <c r="I304" s="160"/>
      <c r="J304" s="160"/>
      <c r="K304" s="208"/>
      <c r="X304" s="13"/>
      <c r="Y304" s="13"/>
      <c r="Z304" s="13"/>
      <c r="AA304" s="13"/>
      <c r="AB304" s="13"/>
    </row>
    <row r="305" spans="2:28" x14ac:dyDescent="0.3">
      <c r="B305" s="160"/>
      <c r="C305" s="160"/>
      <c r="D305" s="160" t="s">
        <v>594</v>
      </c>
      <c r="E305" s="160"/>
      <c r="F305" s="160"/>
      <c r="G305" s="160"/>
      <c r="H305" s="160"/>
      <c r="I305" s="160"/>
      <c r="J305" s="160"/>
      <c r="K305" s="208"/>
      <c r="X305" s="13"/>
      <c r="Y305" s="13"/>
      <c r="Z305" s="13"/>
      <c r="AA305" s="13"/>
      <c r="AB305" s="13"/>
    </row>
    <row r="306" spans="2:28" x14ac:dyDescent="0.3">
      <c r="B306" s="160"/>
      <c r="C306" s="160"/>
      <c r="D306" s="160" t="s">
        <v>595</v>
      </c>
      <c r="E306" s="160"/>
      <c r="F306" s="160"/>
      <c r="G306" s="160"/>
      <c r="H306" s="160"/>
      <c r="I306" s="160"/>
      <c r="J306" s="160"/>
      <c r="K306" s="208"/>
      <c r="X306" s="13"/>
      <c r="Y306" s="13"/>
      <c r="Z306" s="13"/>
      <c r="AA306" s="13"/>
      <c r="AB306" s="13"/>
    </row>
    <row r="307" spans="2:28" x14ac:dyDescent="0.3">
      <c r="B307" s="160"/>
      <c r="C307" s="160"/>
      <c r="D307" s="160" t="s">
        <v>596</v>
      </c>
      <c r="E307" s="160"/>
      <c r="F307" s="160"/>
      <c r="G307" s="160"/>
      <c r="H307" s="160"/>
      <c r="I307" s="160"/>
      <c r="J307" s="160"/>
      <c r="K307" s="208"/>
      <c r="X307" s="13"/>
      <c r="Y307" s="13"/>
      <c r="Z307" s="13"/>
      <c r="AA307" s="13"/>
      <c r="AB307" s="13"/>
    </row>
    <row r="308" spans="2:28" x14ac:dyDescent="0.3">
      <c r="B308" s="160"/>
      <c r="C308" s="160"/>
      <c r="D308" s="160" t="s">
        <v>597</v>
      </c>
      <c r="E308" s="160"/>
      <c r="F308" s="160"/>
      <c r="G308" s="160"/>
      <c r="H308" s="160"/>
      <c r="I308" s="160"/>
      <c r="J308" s="160"/>
      <c r="K308" s="208"/>
      <c r="X308" s="13"/>
      <c r="Y308" s="13"/>
      <c r="Z308" s="13"/>
      <c r="AA308" s="13"/>
      <c r="AB308" s="13"/>
    </row>
    <row r="309" spans="2:28" x14ac:dyDescent="0.3">
      <c r="B309" s="160"/>
      <c r="C309" s="160"/>
      <c r="D309" s="160" t="s">
        <v>598</v>
      </c>
      <c r="E309" s="160"/>
      <c r="F309" s="160"/>
      <c r="G309" s="160"/>
      <c r="H309" s="160"/>
      <c r="I309" s="160"/>
      <c r="J309" s="160"/>
      <c r="K309" s="208"/>
      <c r="X309" s="13"/>
      <c r="Y309" s="13"/>
      <c r="Z309" s="13"/>
      <c r="AA309" s="13"/>
      <c r="AB309" s="13"/>
    </row>
    <row r="310" spans="2:28" x14ac:dyDescent="0.3">
      <c r="B310" s="160"/>
      <c r="C310" s="160"/>
      <c r="D310" s="160" t="s">
        <v>599</v>
      </c>
      <c r="E310" s="160"/>
      <c r="F310" s="160"/>
      <c r="G310" s="160"/>
      <c r="H310" s="160"/>
      <c r="I310" s="160"/>
      <c r="J310" s="160"/>
      <c r="K310" s="208"/>
      <c r="X310" s="13"/>
      <c r="Y310" s="13"/>
      <c r="Z310" s="13"/>
      <c r="AA310" s="13"/>
      <c r="AB310" s="13"/>
    </row>
    <row r="311" spans="2:28" x14ac:dyDescent="0.3">
      <c r="B311" s="160"/>
      <c r="C311" s="160"/>
      <c r="D311" s="160" t="s">
        <v>600</v>
      </c>
      <c r="E311" s="160"/>
      <c r="F311" s="160"/>
      <c r="G311" s="160"/>
      <c r="H311" s="160"/>
      <c r="I311" s="160"/>
      <c r="J311" s="160"/>
      <c r="K311" s="208"/>
      <c r="X311" s="13"/>
      <c r="Y311" s="13"/>
      <c r="Z311" s="13"/>
      <c r="AA311" s="13"/>
      <c r="AB311" s="13"/>
    </row>
    <row r="312" spans="2:28" x14ac:dyDescent="0.3">
      <c r="B312" s="160"/>
      <c r="C312" s="160"/>
      <c r="D312" s="160" t="s">
        <v>601</v>
      </c>
      <c r="E312" s="160"/>
      <c r="F312" s="160"/>
      <c r="G312" s="160"/>
      <c r="H312" s="160"/>
      <c r="I312" s="160"/>
      <c r="J312" s="160"/>
      <c r="K312" s="208"/>
      <c r="X312" s="13"/>
      <c r="Y312" s="13"/>
      <c r="Z312" s="13"/>
      <c r="AA312" s="13"/>
      <c r="AB312" s="13"/>
    </row>
    <row r="313" spans="2:28" x14ac:dyDescent="0.3">
      <c r="B313" s="160"/>
      <c r="C313" s="160"/>
      <c r="D313" s="160" t="s">
        <v>602</v>
      </c>
      <c r="E313" s="160"/>
      <c r="F313" s="160"/>
      <c r="G313" s="160"/>
      <c r="H313" s="160"/>
      <c r="I313" s="160"/>
      <c r="J313" s="160"/>
      <c r="K313" s="208"/>
      <c r="X313" s="13"/>
      <c r="Y313" s="13"/>
      <c r="Z313" s="13"/>
      <c r="AA313" s="13"/>
      <c r="AB313" s="13"/>
    </row>
    <row r="314" spans="2:28" x14ac:dyDescent="0.3">
      <c r="B314" s="160"/>
      <c r="C314" s="160"/>
      <c r="D314" s="160" t="s">
        <v>603</v>
      </c>
      <c r="E314" s="160"/>
      <c r="F314" s="160"/>
      <c r="G314" s="160"/>
      <c r="H314" s="160"/>
      <c r="I314" s="160"/>
      <c r="J314" s="160"/>
      <c r="K314" s="208"/>
      <c r="X314" s="13"/>
      <c r="Y314" s="13"/>
      <c r="Z314" s="13"/>
      <c r="AA314" s="13"/>
      <c r="AB314" s="13"/>
    </row>
    <row r="315" spans="2:28" x14ac:dyDescent="0.3">
      <c r="B315" s="160"/>
      <c r="C315" s="160"/>
      <c r="D315" s="160" t="s">
        <v>604</v>
      </c>
      <c r="E315" s="160"/>
      <c r="F315" s="160"/>
      <c r="G315" s="160"/>
      <c r="H315" s="160"/>
      <c r="I315" s="160"/>
      <c r="J315" s="160"/>
      <c r="K315" s="208"/>
      <c r="X315" s="13"/>
      <c r="Y315" s="13"/>
      <c r="Z315" s="13"/>
      <c r="AA315" s="13"/>
      <c r="AB315" s="13"/>
    </row>
    <row r="316" spans="2:28" x14ac:dyDescent="0.3">
      <c r="B316" s="160"/>
      <c r="C316" s="160"/>
      <c r="D316" s="160" t="s">
        <v>605</v>
      </c>
      <c r="E316" s="160"/>
      <c r="F316" s="160"/>
      <c r="G316" s="160"/>
      <c r="H316" s="160"/>
      <c r="I316" s="160"/>
      <c r="J316" s="160"/>
      <c r="K316" s="208"/>
      <c r="X316" s="13"/>
      <c r="Y316" s="13"/>
      <c r="Z316" s="13"/>
      <c r="AA316" s="13"/>
      <c r="AB316" s="13"/>
    </row>
    <row r="317" spans="2:28" x14ac:dyDescent="0.3">
      <c r="B317" s="160"/>
      <c r="C317" s="160"/>
      <c r="D317" s="160" t="s">
        <v>606</v>
      </c>
      <c r="E317" s="160"/>
      <c r="F317" s="160"/>
      <c r="G317" s="160"/>
      <c r="H317" s="160"/>
      <c r="I317" s="160"/>
      <c r="J317" s="160"/>
      <c r="K317" s="208"/>
      <c r="X317" s="13"/>
      <c r="Y317" s="13"/>
      <c r="Z317" s="13"/>
      <c r="AA317" s="13"/>
      <c r="AB317" s="13"/>
    </row>
    <row r="318" spans="2:28" x14ac:dyDescent="0.3">
      <c r="B318" s="160"/>
      <c r="C318" s="160"/>
      <c r="D318" s="160" t="s">
        <v>607</v>
      </c>
      <c r="E318" s="160"/>
      <c r="F318" s="160"/>
      <c r="G318" s="160"/>
      <c r="H318" s="160"/>
      <c r="I318" s="160"/>
      <c r="J318" s="160"/>
      <c r="K318" s="208"/>
      <c r="X318" s="13"/>
      <c r="Y318" s="13"/>
      <c r="Z318" s="13"/>
      <c r="AA318" s="13"/>
      <c r="AB318" s="13"/>
    </row>
    <row r="319" spans="2:28" x14ac:dyDescent="0.3">
      <c r="B319" s="160"/>
      <c r="C319" s="160"/>
      <c r="D319" s="160" t="s">
        <v>608</v>
      </c>
      <c r="E319" s="160"/>
      <c r="F319" s="160"/>
      <c r="G319" s="160"/>
      <c r="H319" s="160"/>
      <c r="I319" s="160"/>
      <c r="J319" s="160"/>
      <c r="K319" s="208"/>
      <c r="X319" s="13"/>
      <c r="Y319" s="13"/>
      <c r="Z319" s="13"/>
      <c r="AA319" s="13"/>
      <c r="AB319" s="13"/>
    </row>
    <row r="320" spans="2:28" x14ac:dyDescent="0.3">
      <c r="B320" s="160"/>
      <c r="C320" s="160"/>
      <c r="D320" s="160" t="s">
        <v>609</v>
      </c>
      <c r="E320" s="160"/>
      <c r="F320" s="160"/>
      <c r="G320" s="160"/>
      <c r="H320" s="160"/>
      <c r="I320" s="160"/>
      <c r="J320" s="160"/>
      <c r="K320" s="208"/>
      <c r="X320" s="13"/>
      <c r="Y320" s="13"/>
      <c r="Z320" s="13"/>
      <c r="AA320" s="13"/>
      <c r="AB320" s="13"/>
    </row>
    <row r="321" spans="2:28" x14ac:dyDescent="0.3">
      <c r="B321" s="160"/>
      <c r="C321" s="160"/>
      <c r="D321" s="160" t="s">
        <v>610</v>
      </c>
      <c r="E321" s="160"/>
      <c r="F321" s="160"/>
      <c r="G321" s="160"/>
      <c r="H321" s="160"/>
      <c r="I321" s="160"/>
      <c r="J321" s="160"/>
      <c r="K321" s="208"/>
      <c r="X321" s="13"/>
      <c r="Y321" s="13"/>
      <c r="Z321" s="13"/>
      <c r="AA321" s="13"/>
      <c r="AB321" s="13"/>
    </row>
    <row r="322" spans="2:28" x14ac:dyDescent="0.3">
      <c r="B322" s="160"/>
      <c r="C322" s="160"/>
      <c r="D322" s="160" t="s">
        <v>611</v>
      </c>
      <c r="E322" s="160"/>
      <c r="F322" s="160"/>
      <c r="G322" s="160"/>
      <c r="H322" s="160"/>
      <c r="I322" s="160"/>
      <c r="J322" s="160"/>
      <c r="K322" s="208"/>
      <c r="X322" s="13"/>
      <c r="Y322" s="13"/>
      <c r="Z322" s="13"/>
      <c r="AA322" s="13"/>
      <c r="AB322" s="13"/>
    </row>
    <row r="323" spans="2:28" x14ac:dyDescent="0.3">
      <c r="B323" s="160"/>
      <c r="C323" s="160"/>
      <c r="D323" s="160" t="s">
        <v>612</v>
      </c>
      <c r="E323" s="160"/>
      <c r="F323" s="160"/>
      <c r="G323" s="160"/>
      <c r="H323" s="160"/>
      <c r="I323" s="160"/>
      <c r="J323" s="160"/>
      <c r="K323" s="208"/>
      <c r="X323" s="13"/>
      <c r="Y323" s="13"/>
      <c r="Z323" s="13"/>
      <c r="AA323" s="13"/>
      <c r="AB323" s="13"/>
    </row>
    <row r="324" spans="2:28" x14ac:dyDescent="0.3">
      <c r="B324" s="160"/>
      <c r="C324" s="160"/>
      <c r="D324" s="160" t="s">
        <v>613</v>
      </c>
      <c r="E324" s="160"/>
      <c r="F324" s="160"/>
      <c r="G324" s="160"/>
      <c r="H324" s="160"/>
      <c r="I324" s="160"/>
      <c r="J324" s="160"/>
      <c r="K324" s="208"/>
      <c r="X324" s="13"/>
      <c r="Y324" s="13"/>
      <c r="Z324" s="13"/>
      <c r="AA324" s="13"/>
      <c r="AB324" s="13"/>
    </row>
    <row r="325" spans="2:28" x14ac:dyDescent="0.3">
      <c r="B325" s="160"/>
      <c r="C325" s="160"/>
      <c r="D325" s="160" t="s">
        <v>614</v>
      </c>
      <c r="E325" s="160"/>
      <c r="F325" s="160"/>
      <c r="G325" s="160"/>
      <c r="H325" s="160"/>
      <c r="I325" s="160"/>
      <c r="J325" s="160"/>
      <c r="K325" s="208"/>
      <c r="X325" s="13"/>
      <c r="Y325" s="13"/>
      <c r="Z325" s="13"/>
      <c r="AA325" s="13"/>
      <c r="AB325" s="13"/>
    </row>
    <row r="326" spans="2:28" x14ac:dyDescent="0.3">
      <c r="B326" s="160"/>
      <c r="C326" s="160"/>
      <c r="D326" s="160" t="s">
        <v>615</v>
      </c>
      <c r="E326" s="160"/>
      <c r="F326" s="160"/>
      <c r="G326" s="160"/>
      <c r="H326" s="160"/>
      <c r="I326" s="160"/>
      <c r="J326" s="160"/>
      <c r="K326" s="208"/>
      <c r="X326" s="13"/>
      <c r="Y326" s="13"/>
      <c r="Z326" s="13"/>
      <c r="AA326" s="13"/>
      <c r="AB326" s="13"/>
    </row>
    <row r="327" spans="2:28" x14ac:dyDescent="0.3">
      <c r="B327" s="160"/>
      <c r="C327" s="160"/>
      <c r="D327" s="160" t="s">
        <v>616</v>
      </c>
      <c r="E327" s="160"/>
      <c r="F327" s="160"/>
      <c r="G327" s="160"/>
      <c r="H327" s="160"/>
      <c r="I327" s="160"/>
      <c r="J327" s="160"/>
      <c r="K327" s="208"/>
      <c r="X327" s="13"/>
      <c r="Y327" s="13"/>
      <c r="Z327" s="13"/>
      <c r="AA327" s="13"/>
      <c r="AB327" s="13"/>
    </row>
    <row r="328" spans="2:28" x14ac:dyDescent="0.3">
      <c r="B328" s="160"/>
      <c r="C328" s="160"/>
      <c r="D328" s="160" t="s">
        <v>617</v>
      </c>
      <c r="E328" s="160"/>
      <c r="F328" s="160"/>
      <c r="G328" s="160"/>
      <c r="H328" s="160"/>
      <c r="I328" s="160"/>
      <c r="J328" s="160"/>
      <c r="K328" s="208"/>
      <c r="X328" s="13"/>
      <c r="Y328" s="13"/>
      <c r="Z328" s="13"/>
      <c r="AA328" s="13"/>
      <c r="AB328" s="13"/>
    </row>
    <row r="329" spans="2:28" x14ac:dyDescent="0.3">
      <c r="B329" s="160"/>
      <c r="C329" s="160"/>
      <c r="D329" s="160" t="s">
        <v>618</v>
      </c>
      <c r="E329" s="160"/>
      <c r="F329" s="160"/>
      <c r="G329" s="160"/>
      <c r="H329" s="160"/>
      <c r="I329" s="160"/>
      <c r="J329" s="160"/>
      <c r="K329" s="208"/>
      <c r="X329" s="13"/>
      <c r="Y329" s="13"/>
      <c r="Z329" s="13"/>
      <c r="AA329" s="13"/>
      <c r="AB329" s="13"/>
    </row>
    <row r="330" spans="2:28" x14ac:dyDescent="0.3">
      <c r="B330" s="160"/>
      <c r="C330" s="160"/>
      <c r="D330" s="160" t="s">
        <v>619</v>
      </c>
      <c r="E330" s="160"/>
      <c r="F330" s="160"/>
      <c r="G330" s="160"/>
      <c r="H330" s="160"/>
      <c r="I330" s="160"/>
      <c r="J330" s="160"/>
      <c r="K330" s="208"/>
      <c r="X330" s="13"/>
      <c r="Y330" s="13"/>
      <c r="Z330" s="13"/>
      <c r="AA330" s="13"/>
      <c r="AB330" s="13"/>
    </row>
    <row r="331" spans="2:28" x14ac:dyDescent="0.3">
      <c r="B331" s="160"/>
      <c r="C331" s="160"/>
      <c r="D331" s="160" t="s">
        <v>620</v>
      </c>
      <c r="E331" s="160"/>
      <c r="F331" s="160"/>
      <c r="G331" s="160"/>
      <c r="H331" s="160"/>
      <c r="I331" s="160"/>
      <c r="J331" s="160"/>
      <c r="K331" s="208"/>
      <c r="X331" s="13"/>
      <c r="Y331" s="13"/>
      <c r="Z331" s="13"/>
      <c r="AA331" s="13"/>
      <c r="AB331" s="13"/>
    </row>
    <row r="332" spans="2:28" x14ac:dyDescent="0.3">
      <c r="B332" s="160"/>
      <c r="C332" s="160"/>
      <c r="D332" s="160" t="s">
        <v>621</v>
      </c>
      <c r="E332" s="160"/>
      <c r="F332" s="160"/>
      <c r="G332" s="160"/>
      <c r="H332" s="160"/>
      <c r="I332" s="160"/>
      <c r="J332" s="160"/>
      <c r="K332" s="208"/>
      <c r="X332" s="13"/>
      <c r="Y332" s="13"/>
      <c r="Z332" s="13"/>
      <c r="AA332" s="13"/>
      <c r="AB332" s="13"/>
    </row>
    <row r="333" spans="2:28" x14ac:dyDescent="0.3">
      <c r="B333" s="160"/>
      <c r="C333" s="160"/>
      <c r="D333" s="160" t="s">
        <v>622</v>
      </c>
      <c r="E333" s="160"/>
      <c r="F333" s="160"/>
      <c r="G333" s="160"/>
      <c r="H333" s="160"/>
      <c r="I333" s="160"/>
      <c r="J333" s="160"/>
      <c r="K333" s="208"/>
      <c r="X333" s="13"/>
      <c r="Y333" s="13"/>
      <c r="Z333" s="13"/>
      <c r="AA333" s="13"/>
      <c r="AB333" s="13"/>
    </row>
    <row r="334" spans="2:28" x14ac:dyDescent="0.3">
      <c r="B334" s="160"/>
      <c r="C334" s="160"/>
      <c r="D334" s="160" t="s">
        <v>623</v>
      </c>
      <c r="E334" s="160"/>
      <c r="F334" s="160"/>
      <c r="G334" s="160"/>
      <c r="H334" s="160"/>
      <c r="I334" s="160"/>
      <c r="J334" s="160"/>
      <c r="K334" s="208"/>
      <c r="X334" s="13"/>
      <c r="Y334" s="13"/>
      <c r="Z334" s="13"/>
      <c r="AA334" s="13"/>
      <c r="AB334" s="13"/>
    </row>
    <row r="335" spans="2:28" x14ac:dyDescent="0.3">
      <c r="B335" s="160"/>
      <c r="C335" s="160"/>
      <c r="D335" s="160" t="s">
        <v>624</v>
      </c>
      <c r="E335" s="160"/>
      <c r="F335" s="160"/>
      <c r="G335" s="160"/>
      <c r="H335" s="160"/>
      <c r="I335" s="160"/>
      <c r="J335" s="160"/>
      <c r="K335" s="208"/>
      <c r="X335" s="13"/>
      <c r="Y335" s="13"/>
      <c r="Z335" s="13"/>
      <c r="AA335" s="13"/>
      <c r="AB335" s="13"/>
    </row>
    <row r="336" spans="2:28" x14ac:dyDescent="0.3">
      <c r="B336" s="160"/>
      <c r="C336" s="160"/>
      <c r="D336" s="160" t="s">
        <v>625</v>
      </c>
      <c r="E336" s="160"/>
      <c r="F336" s="160"/>
      <c r="G336" s="160"/>
      <c r="H336" s="160"/>
      <c r="I336" s="160"/>
      <c r="J336" s="160"/>
      <c r="K336" s="208"/>
      <c r="X336" s="13"/>
      <c r="Y336" s="13"/>
      <c r="Z336" s="13"/>
      <c r="AA336" s="13"/>
      <c r="AB336" s="13"/>
    </row>
    <row r="337" spans="2:28" x14ac:dyDescent="0.3">
      <c r="B337" s="160"/>
      <c r="C337" s="160"/>
      <c r="D337" s="160" t="s">
        <v>626</v>
      </c>
      <c r="E337" s="160"/>
      <c r="F337" s="160"/>
      <c r="G337" s="160"/>
      <c r="H337" s="160"/>
      <c r="I337" s="160"/>
      <c r="J337" s="160"/>
      <c r="K337" s="208"/>
      <c r="X337" s="13"/>
      <c r="Y337" s="13"/>
      <c r="Z337" s="13"/>
      <c r="AA337" s="13"/>
      <c r="AB337" s="13"/>
    </row>
    <row r="338" spans="2:28" x14ac:dyDescent="0.3">
      <c r="B338" s="160"/>
      <c r="C338" s="160"/>
      <c r="D338" s="160" t="s">
        <v>627</v>
      </c>
      <c r="E338" s="160"/>
      <c r="F338" s="160"/>
      <c r="G338" s="160"/>
      <c r="H338" s="160"/>
      <c r="I338" s="160"/>
      <c r="J338" s="160"/>
      <c r="K338" s="208"/>
      <c r="X338" s="13"/>
      <c r="Y338" s="13"/>
      <c r="Z338" s="13"/>
      <c r="AA338" s="13"/>
      <c r="AB338" s="13"/>
    </row>
    <row r="339" spans="2:28" x14ac:dyDescent="0.3">
      <c r="B339" s="160"/>
      <c r="C339" s="160"/>
      <c r="D339" s="160" t="s">
        <v>628</v>
      </c>
      <c r="E339" s="160"/>
      <c r="F339" s="160"/>
      <c r="G339" s="160"/>
      <c r="H339" s="160"/>
      <c r="I339" s="160"/>
      <c r="J339" s="160"/>
      <c r="K339" s="208"/>
      <c r="X339" s="13"/>
      <c r="Y339" s="13"/>
      <c r="Z339" s="13"/>
      <c r="AA339" s="13"/>
      <c r="AB339" s="13"/>
    </row>
    <row r="340" spans="2:28" x14ac:dyDescent="0.3">
      <c r="B340" s="160"/>
      <c r="C340" s="160"/>
      <c r="D340" s="160" t="s">
        <v>629</v>
      </c>
      <c r="E340" s="160"/>
      <c r="F340" s="160"/>
      <c r="G340" s="160"/>
      <c r="H340" s="160"/>
      <c r="I340" s="160"/>
      <c r="J340" s="160"/>
      <c r="K340" s="208"/>
      <c r="X340" s="13"/>
      <c r="Y340" s="13"/>
      <c r="Z340" s="13"/>
      <c r="AA340" s="13"/>
      <c r="AB340" s="13"/>
    </row>
    <row r="341" spans="2:28" x14ac:dyDescent="0.3">
      <c r="B341" s="160"/>
      <c r="C341" s="160"/>
      <c r="D341" s="160" t="s">
        <v>630</v>
      </c>
      <c r="E341" s="160"/>
      <c r="F341" s="160"/>
      <c r="G341" s="160"/>
      <c r="H341" s="160"/>
      <c r="I341" s="160"/>
      <c r="J341" s="160"/>
      <c r="K341" s="208"/>
      <c r="X341" s="13"/>
      <c r="Y341" s="13"/>
      <c r="Z341" s="13"/>
      <c r="AA341" s="13"/>
      <c r="AB341" s="13"/>
    </row>
    <row r="342" spans="2:28" x14ac:dyDescent="0.3">
      <c r="B342" s="160"/>
      <c r="C342" s="160"/>
      <c r="D342" s="160" t="s">
        <v>631</v>
      </c>
      <c r="E342" s="160"/>
      <c r="F342" s="160"/>
      <c r="G342" s="160"/>
      <c r="H342" s="160"/>
      <c r="I342" s="160"/>
      <c r="J342" s="160"/>
      <c r="K342" s="208"/>
      <c r="X342" s="13"/>
      <c r="Y342" s="13"/>
      <c r="Z342" s="13"/>
      <c r="AA342" s="13"/>
      <c r="AB342" s="13"/>
    </row>
    <row r="343" spans="2:28" x14ac:dyDescent="0.3">
      <c r="B343" s="160"/>
      <c r="C343" s="160"/>
      <c r="D343" s="160" t="s">
        <v>632</v>
      </c>
      <c r="E343" s="160"/>
      <c r="F343" s="160"/>
      <c r="G343" s="160"/>
      <c r="H343" s="160"/>
      <c r="I343" s="160"/>
      <c r="J343" s="160"/>
      <c r="K343" s="208"/>
      <c r="X343" s="13"/>
      <c r="Y343" s="13"/>
      <c r="Z343" s="13"/>
      <c r="AA343" s="13"/>
      <c r="AB343" s="13"/>
    </row>
    <row r="344" spans="2:28" x14ac:dyDescent="0.3">
      <c r="B344" s="160"/>
      <c r="C344" s="160"/>
      <c r="D344" s="160" t="s">
        <v>633</v>
      </c>
      <c r="E344" s="160"/>
      <c r="F344" s="160"/>
      <c r="G344" s="160"/>
      <c r="H344" s="160"/>
      <c r="I344" s="160"/>
      <c r="J344" s="160"/>
      <c r="K344" s="208"/>
      <c r="X344" s="13"/>
      <c r="Y344" s="13"/>
      <c r="Z344" s="13"/>
      <c r="AA344" s="13"/>
      <c r="AB344" s="13"/>
    </row>
    <row r="345" spans="2:28" x14ac:dyDescent="0.3">
      <c r="B345" s="160"/>
      <c r="C345" s="160"/>
      <c r="D345" s="160" t="s">
        <v>634</v>
      </c>
      <c r="E345" s="160"/>
      <c r="F345" s="160"/>
      <c r="G345" s="160"/>
      <c r="H345" s="160"/>
      <c r="I345" s="160"/>
      <c r="J345" s="160"/>
      <c r="K345" s="208"/>
      <c r="X345" s="13"/>
      <c r="Y345" s="13"/>
      <c r="Z345" s="13"/>
      <c r="AA345" s="13"/>
      <c r="AB345" s="13"/>
    </row>
    <row r="346" spans="2:28" x14ac:dyDescent="0.3">
      <c r="B346" s="160"/>
      <c r="C346" s="160"/>
      <c r="D346" s="160" t="s">
        <v>635</v>
      </c>
      <c r="E346" s="160"/>
      <c r="F346" s="160"/>
      <c r="G346" s="160"/>
      <c r="H346" s="160"/>
      <c r="I346" s="160"/>
      <c r="J346" s="160"/>
      <c r="K346" s="208"/>
      <c r="X346" s="13"/>
      <c r="Y346" s="13"/>
      <c r="Z346" s="13"/>
      <c r="AA346" s="13"/>
      <c r="AB346" s="13"/>
    </row>
    <row r="347" spans="2:28" x14ac:dyDescent="0.3">
      <c r="B347" s="160"/>
      <c r="C347" s="160"/>
      <c r="D347" s="160" t="s">
        <v>636</v>
      </c>
      <c r="E347" s="160"/>
      <c r="F347" s="160"/>
      <c r="G347" s="160"/>
      <c r="H347" s="160"/>
      <c r="I347" s="160"/>
      <c r="J347" s="160"/>
      <c r="K347" s="208"/>
      <c r="X347" s="13"/>
      <c r="Y347" s="13"/>
      <c r="Z347" s="13"/>
      <c r="AA347" s="13"/>
      <c r="AB347" s="13"/>
    </row>
    <row r="348" spans="2:28" x14ac:dyDescent="0.3">
      <c r="B348" s="160"/>
      <c r="C348" s="160"/>
      <c r="D348" s="160" t="s">
        <v>637</v>
      </c>
      <c r="E348" s="160"/>
      <c r="F348" s="160"/>
      <c r="G348" s="160"/>
      <c r="H348" s="160"/>
      <c r="I348" s="160"/>
      <c r="J348" s="160"/>
      <c r="K348" s="208"/>
      <c r="X348" s="13"/>
      <c r="Y348" s="13"/>
      <c r="Z348" s="13"/>
      <c r="AA348" s="13"/>
      <c r="AB348" s="13"/>
    </row>
    <row r="349" spans="2:28" x14ac:dyDescent="0.3">
      <c r="B349" s="160"/>
      <c r="C349" s="160"/>
      <c r="D349" s="160" t="s">
        <v>638</v>
      </c>
      <c r="E349" s="160"/>
      <c r="F349" s="160"/>
      <c r="G349" s="160"/>
      <c r="H349" s="160"/>
      <c r="I349" s="160"/>
      <c r="J349" s="160"/>
      <c r="K349" s="208"/>
      <c r="X349" s="13"/>
      <c r="Y349" s="13"/>
      <c r="Z349" s="13"/>
      <c r="AA349" s="13"/>
      <c r="AB349" s="13"/>
    </row>
    <row r="350" spans="2:28" x14ac:dyDescent="0.3">
      <c r="B350" s="160"/>
      <c r="C350" s="160"/>
      <c r="D350" s="160" t="s">
        <v>639</v>
      </c>
      <c r="E350" s="160"/>
      <c r="F350" s="160"/>
      <c r="G350" s="160"/>
      <c r="H350" s="160"/>
      <c r="I350" s="160"/>
      <c r="J350" s="160"/>
      <c r="K350" s="208"/>
      <c r="X350" s="13"/>
      <c r="Y350" s="13"/>
      <c r="Z350" s="13"/>
      <c r="AA350" s="13"/>
      <c r="AB350" s="13"/>
    </row>
    <row r="351" spans="2:28" x14ac:dyDescent="0.3">
      <c r="B351" s="160"/>
      <c r="C351" s="160"/>
      <c r="D351" s="160" t="s">
        <v>640</v>
      </c>
      <c r="E351" s="160"/>
      <c r="F351" s="160"/>
      <c r="G351" s="160"/>
      <c r="H351" s="160"/>
      <c r="I351" s="160"/>
      <c r="J351" s="160"/>
      <c r="K351" s="208"/>
      <c r="X351" s="13"/>
      <c r="Y351" s="13"/>
      <c r="Z351" s="13"/>
      <c r="AA351" s="13"/>
      <c r="AB351" s="13"/>
    </row>
    <row r="352" spans="2:28" x14ac:dyDescent="0.3">
      <c r="B352" s="160"/>
      <c r="C352" s="160"/>
      <c r="D352" s="160" t="s">
        <v>641</v>
      </c>
      <c r="E352" s="160"/>
      <c r="F352" s="160"/>
      <c r="G352" s="160"/>
      <c r="H352" s="160"/>
      <c r="I352" s="160"/>
      <c r="J352" s="160"/>
      <c r="K352" s="208"/>
      <c r="X352" s="13"/>
      <c r="Y352" s="13"/>
      <c r="Z352" s="13"/>
      <c r="AA352" s="13"/>
      <c r="AB352" s="13"/>
    </row>
    <row r="353" spans="2:28" x14ac:dyDescent="0.3">
      <c r="B353" s="160"/>
      <c r="C353" s="160"/>
      <c r="D353" s="160" t="s">
        <v>642</v>
      </c>
      <c r="E353" s="160"/>
      <c r="F353" s="160"/>
      <c r="G353" s="160"/>
      <c r="H353" s="160"/>
      <c r="I353" s="160"/>
      <c r="J353" s="160"/>
      <c r="K353" s="208"/>
      <c r="X353" s="13"/>
      <c r="Y353" s="13"/>
      <c r="Z353" s="13"/>
      <c r="AA353" s="13"/>
      <c r="AB353" s="13"/>
    </row>
    <row r="354" spans="2:28" x14ac:dyDescent="0.3">
      <c r="B354" s="160"/>
      <c r="C354" s="160"/>
      <c r="D354" s="160" t="s">
        <v>643</v>
      </c>
      <c r="E354" s="160"/>
      <c r="F354" s="160"/>
      <c r="G354" s="160"/>
      <c r="H354" s="160"/>
      <c r="I354" s="160"/>
      <c r="J354" s="160"/>
      <c r="K354" s="208"/>
      <c r="X354" s="13"/>
      <c r="Y354" s="13"/>
      <c r="Z354" s="13"/>
      <c r="AA354" s="13"/>
      <c r="AB354" s="13"/>
    </row>
    <row r="355" spans="2:28" x14ac:dyDescent="0.3">
      <c r="B355" s="160"/>
      <c r="C355" s="160"/>
      <c r="D355" s="160" t="s">
        <v>644</v>
      </c>
      <c r="E355" s="160"/>
      <c r="F355" s="160"/>
      <c r="G355" s="160"/>
      <c r="H355" s="160"/>
      <c r="I355" s="160"/>
      <c r="J355" s="160"/>
      <c r="K355" s="208"/>
    </row>
    <row r="356" spans="2:28" x14ac:dyDescent="0.3">
      <c r="B356" s="160"/>
      <c r="C356" s="160"/>
      <c r="D356" s="160" t="s">
        <v>645</v>
      </c>
      <c r="E356" s="160"/>
      <c r="F356" s="160"/>
      <c r="G356" s="160"/>
      <c r="H356" s="160"/>
      <c r="I356" s="160"/>
      <c r="J356" s="160"/>
      <c r="K356" s="208"/>
    </row>
    <row r="357" spans="2:28" x14ac:dyDescent="0.3">
      <c r="B357" s="160"/>
      <c r="C357" s="160"/>
      <c r="D357" s="160" t="s">
        <v>646</v>
      </c>
      <c r="E357" s="160"/>
      <c r="F357" s="160"/>
      <c r="G357" s="160"/>
      <c r="H357" s="160"/>
      <c r="I357" s="160"/>
      <c r="J357" s="160"/>
      <c r="K357" s="208"/>
    </row>
    <row r="358" spans="2:28" x14ac:dyDescent="0.3">
      <c r="B358" s="160"/>
      <c r="C358" s="160"/>
      <c r="D358" s="160" t="s">
        <v>647</v>
      </c>
      <c r="E358" s="160"/>
      <c r="F358" s="160"/>
      <c r="G358" s="160"/>
      <c r="H358" s="160"/>
      <c r="I358" s="160"/>
      <c r="J358" s="160"/>
      <c r="K358" s="208"/>
    </row>
    <row r="359" spans="2:28" x14ac:dyDescent="0.3">
      <c r="B359" s="160"/>
      <c r="C359" s="160"/>
      <c r="D359" s="160" t="s">
        <v>648</v>
      </c>
      <c r="E359" s="160"/>
      <c r="F359" s="160"/>
      <c r="G359" s="160"/>
      <c r="H359" s="160"/>
      <c r="I359" s="160"/>
      <c r="J359" s="160"/>
      <c r="K359" s="208"/>
    </row>
    <row r="360" spans="2:28" x14ac:dyDescent="0.3">
      <c r="B360" s="160"/>
      <c r="C360" s="160"/>
      <c r="D360" s="160" t="s">
        <v>649</v>
      </c>
      <c r="E360" s="160"/>
      <c r="F360" s="160"/>
      <c r="G360" s="160"/>
      <c r="H360" s="160"/>
      <c r="I360" s="160"/>
      <c r="J360" s="160"/>
      <c r="K360" s="208"/>
    </row>
    <row r="361" spans="2:28" x14ac:dyDescent="0.3">
      <c r="B361" s="160"/>
      <c r="C361" s="160"/>
      <c r="D361" s="160" t="s">
        <v>650</v>
      </c>
      <c r="E361" s="160"/>
      <c r="F361" s="160"/>
      <c r="G361" s="160"/>
      <c r="H361" s="160"/>
      <c r="I361" s="160"/>
      <c r="J361" s="160"/>
      <c r="K361" s="208"/>
    </row>
    <row r="362" spans="2:28" x14ac:dyDescent="0.3">
      <c r="B362" s="160"/>
      <c r="C362" s="160"/>
      <c r="D362" s="160" t="s">
        <v>651</v>
      </c>
      <c r="E362" s="160"/>
      <c r="F362" s="160"/>
      <c r="G362" s="160"/>
      <c r="H362" s="160"/>
      <c r="I362" s="160"/>
      <c r="J362" s="160"/>
      <c r="K362" s="208"/>
    </row>
    <row r="363" spans="2:28" x14ac:dyDescent="0.3">
      <c r="B363" s="160"/>
      <c r="C363" s="160"/>
      <c r="D363" s="160" t="s">
        <v>652</v>
      </c>
      <c r="E363" s="160"/>
      <c r="F363" s="160"/>
      <c r="G363" s="160"/>
      <c r="H363" s="160"/>
      <c r="I363" s="160"/>
      <c r="J363" s="160"/>
      <c r="K363" s="208"/>
    </row>
    <row r="364" spans="2:28" x14ac:dyDescent="0.3">
      <c r="B364" s="160"/>
      <c r="C364" s="160"/>
      <c r="D364" s="160" t="s">
        <v>653</v>
      </c>
      <c r="E364" s="160"/>
      <c r="F364" s="160"/>
      <c r="G364" s="160"/>
      <c r="H364" s="160"/>
      <c r="I364" s="160"/>
      <c r="J364" s="160"/>
      <c r="K364" s="208"/>
    </row>
    <row r="365" spans="2:28" x14ac:dyDescent="0.3">
      <c r="B365" s="160"/>
      <c r="C365" s="160"/>
      <c r="D365" s="160" t="s">
        <v>654</v>
      </c>
      <c r="E365" s="160"/>
      <c r="F365" s="160"/>
      <c r="G365" s="160"/>
      <c r="H365" s="160"/>
      <c r="I365" s="160"/>
      <c r="J365" s="160"/>
      <c r="K365" s="208"/>
    </row>
    <row r="366" spans="2:28" x14ac:dyDescent="0.3">
      <c r="B366" s="160"/>
      <c r="C366" s="160"/>
      <c r="D366" s="160" t="s">
        <v>655</v>
      </c>
      <c r="E366" s="160"/>
      <c r="F366" s="160"/>
      <c r="G366" s="160"/>
      <c r="H366" s="160"/>
      <c r="I366" s="160"/>
      <c r="J366" s="160"/>
      <c r="K366" s="208"/>
    </row>
    <row r="367" spans="2:28" x14ac:dyDescent="0.3">
      <c r="B367" s="160"/>
      <c r="C367" s="160"/>
      <c r="D367" s="160" t="s">
        <v>656</v>
      </c>
      <c r="E367" s="160"/>
      <c r="F367" s="160"/>
      <c r="G367" s="160"/>
      <c r="H367" s="160"/>
      <c r="I367" s="160"/>
      <c r="J367" s="160"/>
      <c r="K367" s="208"/>
    </row>
    <row r="368" spans="2:28" x14ac:dyDescent="0.3">
      <c r="B368" s="160"/>
      <c r="C368" s="160"/>
      <c r="D368" s="160" t="s">
        <v>657</v>
      </c>
      <c r="E368" s="160"/>
      <c r="F368" s="160"/>
      <c r="G368" s="160"/>
      <c r="H368" s="160"/>
      <c r="I368" s="160"/>
      <c r="J368" s="160"/>
      <c r="K368" s="208"/>
    </row>
    <row r="369" spans="2:11" x14ac:dyDescent="0.3">
      <c r="B369" s="160"/>
      <c r="C369" s="160"/>
      <c r="D369" s="160" t="s">
        <v>658</v>
      </c>
      <c r="E369" s="160"/>
      <c r="F369" s="160"/>
      <c r="G369" s="160"/>
      <c r="H369" s="160"/>
      <c r="I369" s="160"/>
      <c r="J369" s="160"/>
      <c r="K369" s="208"/>
    </row>
    <row r="370" spans="2:11" x14ac:dyDescent="0.3">
      <c r="B370" s="160"/>
      <c r="C370" s="160"/>
      <c r="D370" s="160" t="s">
        <v>659</v>
      </c>
      <c r="E370" s="160"/>
      <c r="F370" s="160"/>
      <c r="G370" s="160"/>
      <c r="H370" s="160"/>
      <c r="I370" s="160"/>
      <c r="J370" s="160"/>
      <c r="K370" s="208"/>
    </row>
    <row r="371" spans="2:11" x14ac:dyDescent="0.3">
      <c r="B371" s="160"/>
      <c r="C371" s="160"/>
      <c r="D371" s="160" t="s">
        <v>660</v>
      </c>
      <c r="E371" s="160"/>
      <c r="F371" s="160"/>
      <c r="G371" s="160"/>
      <c r="H371" s="160"/>
      <c r="I371" s="160"/>
      <c r="J371" s="160"/>
      <c r="K371" s="208"/>
    </row>
    <row r="372" spans="2:11" x14ac:dyDescent="0.3">
      <c r="B372" s="160"/>
      <c r="C372" s="160"/>
      <c r="D372" s="160" t="s">
        <v>661</v>
      </c>
      <c r="E372" s="160"/>
      <c r="F372" s="160"/>
      <c r="G372" s="160"/>
      <c r="H372" s="160"/>
      <c r="I372" s="160"/>
      <c r="J372" s="160"/>
      <c r="K372" s="208"/>
    </row>
    <row r="373" spans="2:11" x14ac:dyDescent="0.3">
      <c r="B373" s="160"/>
      <c r="C373" s="160"/>
      <c r="D373" s="160" t="s">
        <v>662</v>
      </c>
      <c r="E373" s="160"/>
      <c r="F373" s="160"/>
      <c r="G373" s="160"/>
      <c r="H373" s="160"/>
      <c r="I373" s="160"/>
      <c r="J373" s="160"/>
      <c r="K373" s="208"/>
    </row>
    <row r="374" spans="2:11" x14ac:dyDescent="0.3">
      <c r="B374" s="160"/>
      <c r="C374" s="160"/>
      <c r="D374" s="160" t="s">
        <v>663</v>
      </c>
      <c r="E374" s="160"/>
      <c r="F374" s="160"/>
      <c r="G374" s="160"/>
      <c r="H374" s="160"/>
      <c r="I374" s="160"/>
      <c r="J374" s="160"/>
      <c r="K374" s="208"/>
    </row>
    <row r="375" spans="2:11" x14ac:dyDescent="0.3">
      <c r="B375" s="160"/>
      <c r="C375" s="160"/>
      <c r="D375" s="160" t="s">
        <v>664</v>
      </c>
      <c r="E375" s="160"/>
      <c r="F375" s="160"/>
      <c r="G375" s="160"/>
      <c r="H375" s="160"/>
      <c r="I375" s="160"/>
      <c r="J375" s="160"/>
      <c r="K375" s="208"/>
    </row>
    <row r="376" spans="2:11" x14ac:dyDescent="0.3">
      <c r="B376" s="160"/>
      <c r="C376" s="160"/>
      <c r="D376" s="160" t="s">
        <v>665</v>
      </c>
      <c r="E376" s="160"/>
      <c r="F376" s="160"/>
      <c r="G376" s="160"/>
      <c r="H376" s="160"/>
      <c r="I376" s="160"/>
      <c r="J376" s="160"/>
      <c r="K376" s="208"/>
    </row>
    <row r="377" spans="2:11" x14ac:dyDescent="0.3">
      <c r="B377" s="160"/>
      <c r="C377" s="160"/>
      <c r="D377" s="160" t="s">
        <v>666</v>
      </c>
      <c r="E377" s="160"/>
      <c r="F377" s="160"/>
      <c r="G377" s="160"/>
      <c r="H377" s="160"/>
      <c r="I377" s="160"/>
      <c r="J377" s="160"/>
      <c r="K377" s="208"/>
    </row>
    <row r="378" spans="2:11" x14ac:dyDescent="0.3">
      <c r="B378" s="160"/>
      <c r="C378" s="160"/>
      <c r="D378" s="160" t="s">
        <v>667</v>
      </c>
      <c r="E378" s="160"/>
      <c r="F378" s="160"/>
      <c r="G378" s="160"/>
      <c r="H378" s="160"/>
      <c r="I378" s="160"/>
      <c r="J378" s="160"/>
      <c r="K378" s="208"/>
    </row>
    <row r="379" spans="2:11" x14ac:dyDescent="0.3">
      <c r="B379" s="160"/>
      <c r="C379" s="160"/>
      <c r="D379" s="160" t="s">
        <v>668</v>
      </c>
      <c r="E379" s="160"/>
      <c r="F379" s="160"/>
      <c r="G379" s="160"/>
      <c r="H379" s="160"/>
      <c r="I379" s="160"/>
      <c r="J379" s="160"/>
      <c r="K379" s="208"/>
    </row>
    <row r="380" spans="2:11" x14ac:dyDescent="0.3">
      <c r="B380" s="160"/>
      <c r="C380" s="160"/>
      <c r="D380" s="160" t="s">
        <v>669</v>
      </c>
      <c r="E380" s="160"/>
      <c r="F380" s="160"/>
      <c r="G380" s="160"/>
      <c r="H380" s="160"/>
      <c r="I380" s="160"/>
      <c r="J380" s="160"/>
      <c r="K380" s="208"/>
    </row>
    <row r="381" spans="2:11" x14ac:dyDescent="0.3">
      <c r="B381" s="160"/>
      <c r="C381" s="160"/>
      <c r="D381" s="160" t="s">
        <v>670</v>
      </c>
      <c r="E381" s="160"/>
      <c r="F381" s="160"/>
      <c r="G381" s="160"/>
      <c r="H381" s="160"/>
      <c r="I381" s="160"/>
      <c r="J381" s="160"/>
      <c r="K381" s="208"/>
    </row>
    <row r="382" spans="2:11" x14ac:dyDescent="0.3">
      <c r="B382" s="160"/>
      <c r="C382" s="160"/>
      <c r="D382" s="160" t="s">
        <v>671</v>
      </c>
      <c r="E382" s="160"/>
      <c r="F382" s="160"/>
      <c r="G382" s="160"/>
      <c r="H382" s="160"/>
      <c r="I382" s="160"/>
      <c r="J382" s="160"/>
      <c r="K382" s="208"/>
    </row>
    <row r="383" spans="2:11" x14ac:dyDescent="0.3">
      <c r="B383" s="160"/>
      <c r="C383" s="160"/>
      <c r="D383" s="160" t="s">
        <v>672</v>
      </c>
      <c r="E383" s="160"/>
      <c r="F383" s="160"/>
      <c r="G383" s="160"/>
      <c r="H383" s="160"/>
      <c r="I383" s="160"/>
      <c r="J383" s="160"/>
      <c r="K383" s="208"/>
    </row>
  </sheetData>
  <mergeCells count="362">
    <mergeCell ref="K218:M218"/>
    <mergeCell ref="O218:Q218"/>
    <mergeCell ref="K219:M219"/>
    <mergeCell ref="O219:Q219"/>
    <mergeCell ref="K220:M220"/>
    <mergeCell ref="O220:Q220"/>
    <mergeCell ref="K221:M221"/>
    <mergeCell ref="O221:Q221"/>
    <mergeCell ref="K222:M222"/>
    <mergeCell ref="O222:Q222"/>
    <mergeCell ref="K211:M211"/>
    <mergeCell ref="O211:Q211"/>
    <mergeCell ref="K212:M212"/>
    <mergeCell ref="O212:Q212"/>
    <mergeCell ref="K213:M213"/>
    <mergeCell ref="O213:Q213"/>
    <mergeCell ref="K214:M214"/>
    <mergeCell ref="O214:Q214"/>
    <mergeCell ref="K215:M215"/>
    <mergeCell ref="O215:Q215"/>
    <mergeCell ref="K206:M206"/>
    <mergeCell ref="O206:Q206"/>
    <mergeCell ref="K207:M207"/>
    <mergeCell ref="O207:Q207"/>
    <mergeCell ref="K208:M208"/>
    <mergeCell ref="O208:Q208"/>
    <mergeCell ref="K209:M209"/>
    <mergeCell ref="O209:Q209"/>
    <mergeCell ref="K210:M210"/>
    <mergeCell ref="O210:Q210"/>
    <mergeCell ref="F26:H26"/>
    <mergeCell ref="P27:Q27"/>
    <mergeCell ref="P28:Q28"/>
    <mergeCell ref="E5:P6"/>
    <mergeCell ref="D51:F51"/>
    <mergeCell ref="J45:K45"/>
    <mergeCell ref="M45:N45"/>
    <mergeCell ref="K146:M146"/>
    <mergeCell ref="O146:Q146"/>
    <mergeCell ref="K126:M126"/>
    <mergeCell ref="O126:Q126"/>
    <mergeCell ref="J55:K55"/>
    <mergeCell ref="J56:K56"/>
    <mergeCell ref="D54:I54"/>
    <mergeCell ref="J52:K52"/>
    <mergeCell ref="J53:K53"/>
    <mergeCell ref="J54:K54"/>
    <mergeCell ref="D52:I52"/>
    <mergeCell ref="D53:I53"/>
    <mergeCell ref="K66:M66"/>
    <mergeCell ref="K65:M65"/>
    <mergeCell ref="J51:K51"/>
    <mergeCell ref="M70:N70"/>
    <mergeCell ref="P70:Q70"/>
    <mergeCell ref="K67:M67"/>
    <mergeCell ref="O67:Q67"/>
    <mergeCell ref="J59:K59"/>
    <mergeCell ref="M59:N59"/>
    <mergeCell ref="P59:S59"/>
    <mergeCell ref="J57:K57"/>
    <mergeCell ref="J58:K58"/>
    <mergeCell ref="R76:S76"/>
    <mergeCell ref="K77:M77"/>
    <mergeCell ref="O77:Q77"/>
    <mergeCell ref="R77:S77"/>
    <mergeCell ref="K74:M74"/>
    <mergeCell ref="O74:Q74"/>
    <mergeCell ref="I75:J75"/>
    <mergeCell ref="K75:M75"/>
    <mergeCell ref="O75:Q75"/>
    <mergeCell ref="I78:J78"/>
    <mergeCell ref="K78:M78"/>
    <mergeCell ref="O78:Q78"/>
    <mergeCell ref="I79:J79"/>
    <mergeCell ref="K79:M79"/>
    <mergeCell ref="O79:Q79"/>
    <mergeCell ref="I76:J76"/>
    <mergeCell ref="K76:M76"/>
    <mergeCell ref="O76:Q76"/>
    <mergeCell ref="I82:J82"/>
    <mergeCell ref="K82:M82"/>
    <mergeCell ref="O82:Q82"/>
    <mergeCell ref="R79:S79"/>
    <mergeCell ref="I80:J80"/>
    <mergeCell ref="K80:M80"/>
    <mergeCell ref="O80:Q80"/>
    <mergeCell ref="R80:S80"/>
    <mergeCell ref="I81:J81"/>
    <mergeCell ref="K81:M81"/>
    <mergeCell ref="O81:Q81"/>
    <mergeCell ref="I84:J84"/>
    <mergeCell ref="K84:M84"/>
    <mergeCell ref="O84:Q84"/>
    <mergeCell ref="I85:J85"/>
    <mergeCell ref="K85:M85"/>
    <mergeCell ref="O85:Q85"/>
    <mergeCell ref="I83:J83"/>
    <mergeCell ref="K83:M83"/>
    <mergeCell ref="O83:Q83"/>
    <mergeCell ref="K88:M88"/>
    <mergeCell ref="O88:Q88"/>
    <mergeCell ref="K89:M89"/>
    <mergeCell ref="O89:Q89"/>
    <mergeCell ref="K90:M90"/>
    <mergeCell ref="O90:Q90"/>
    <mergeCell ref="R85:S85"/>
    <mergeCell ref="I86:J86"/>
    <mergeCell ref="K86:M86"/>
    <mergeCell ref="O86:Q86"/>
    <mergeCell ref="R86:S86"/>
    <mergeCell ref="K87:M87"/>
    <mergeCell ref="O87:Q87"/>
    <mergeCell ref="K94:M94"/>
    <mergeCell ref="O94:Q94"/>
    <mergeCell ref="K95:M95"/>
    <mergeCell ref="O95:Q95"/>
    <mergeCell ref="R95:S95"/>
    <mergeCell ref="K91:M91"/>
    <mergeCell ref="O91:Q91"/>
    <mergeCell ref="K92:M92"/>
    <mergeCell ref="O92:Q92"/>
    <mergeCell ref="K93:M93"/>
    <mergeCell ref="O93:Q93"/>
    <mergeCell ref="K99:M99"/>
    <mergeCell ref="O99:Q99"/>
    <mergeCell ref="K100:M100"/>
    <mergeCell ref="O100:Q100"/>
    <mergeCell ref="K101:M101"/>
    <mergeCell ref="O101:Q101"/>
    <mergeCell ref="K96:M96"/>
    <mergeCell ref="O96:Q96"/>
    <mergeCell ref="K97:M97"/>
    <mergeCell ref="O97:Q97"/>
    <mergeCell ref="K98:M98"/>
    <mergeCell ref="O98:Q98"/>
    <mergeCell ref="I104:J104"/>
    <mergeCell ref="K104:M104"/>
    <mergeCell ref="O104:Q104"/>
    <mergeCell ref="R104:S104"/>
    <mergeCell ref="I105:J105"/>
    <mergeCell ref="K105:M105"/>
    <mergeCell ref="O105:Q105"/>
    <mergeCell ref="R105:S105"/>
    <mergeCell ref="R101:S101"/>
    <mergeCell ref="K102:M102"/>
    <mergeCell ref="O102:Q102"/>
    <mergeCell ref="K103:M103"/>
    <mergeCell ref="O103:Q103"/>
    <mergeCell ref="R103:S103"/>
    <mergeCell ref="K110:M110"/>
    <mergeCell ref="O110:Q110"/>
    <mergeCell ref="I112:J112"/>
    <mergeCell ref="K112:M112"/>
    <mergeCell ref="O112:Q112"/>
    <mergeCell ref="R112:S112"/>
    <mergeCell ref="K109:M109"/>
    <mergeCell ref="O109:Q109"/>
    <mergeCell ref="K106:M106"/>
    <mergeCell ref="O106:Q106"/>
    <mergeCell ref="K107:M107"/>
    <mergeCell ref="O107:Q107"/>
    <mergeCell ref="K108:M108"/>
    <mergeCell ref="O108:Q108"/>
    <mergeCell ref="R128:S128"/>
    <mergeCell ref="I129:J129"/>
    <mergeCell ref="K129:M129"/>
    <mergeCell ref="O129:Q129"/>
    <mergeCell ref="R120:S120"/>
    <mergeCell ref="K121:M121"/>
    <mergeCell ref="O121:Q121"/>
    <mergeCell ref="K116:M116"/>
    <mergeCell ref="O116:Q116"/>
    <mergeCell ref="K118:M118"/>
    <mergeCell ref="O118:Q118"/>
    <mergeCell ref="K119:M119"/>
    <mergeCell ref="O119:Q119"/>
    <mergeCell ref="R140:S140"/>
    <mergeCell ref="I137:J137"/>
    <mergeCell ref="K137:M137"/>
    <mergeCell ref="O137:Q137"/>
    <mergeCell ref="I138:J138"/>
    <mergeCell ref="K138:M138"/>
    <mergeCell ref="O138:Q138"/>
    <mergeCell ref="I135:J135"/>
    <mergeCell ref="K135:M135"/>
    <mergeCell ref="O135:Q135"/>
    <mergeCell ref="I136:J136"/>
    <mergeCell ref="K136:M136"/>
    <mergeCell ref="O136:Q136"/>
    <mergeCell ref="R160:S160"/>
    <mergeCell ref="K157:M157"/>
    <mergeCell ref="O157:Q157"/>
    <mergeCell ref="I148:J148"/>
    <mergeCell ref="K148:M148"/>
    <mergeCell ref="O148:Q148"/>
    <mergeCell ref="K153:M153"/>
    <mergeCell ref="O153:Q153"/>
    <mergeCell ref="K144:M144"/>
    <mergeCell ref="O144:Q144"/>
    <mergeCell ref="K147:M147"/>
    <mergeCell ref="O147:Q147"/>
    <mergeCell ref="K150:M150"/>
    <mergeCell ref="O150:Q150"/>
    <mergeCell ref="R165:S165"/>
    <mergeCell ref="H163:J163"/>
    <mergeCell ref="K163:M163"/>
    <mergeCell ref="O163:Q163"/>
    <mergeCell ref="R163:S163"/>
    <mergeCell ref="H164:J164"/>
    <mergeCell ref="K164:M164"/>
    <mergeCell ref="O164:Q164"/>
    <mergeCell ref="H161:J161"/>
    <mergeCell ref="K161:M161"/>
    <mergeCell ref="O161:Q161"/>
    <mergeCell ref="R161:S161"/>
    <mergeCell ref="H162:J162"/>
    <mergeCell ref="K162:M162"/>
    <mergeCell ref="O162:Q162"/>
    <mergeCell ref="R162:S162"/>
    <mergeCell ref="R173:S173"/>
    <mergeCell ref="K170:M170"/>
    <mergeCell ref="O170:Q170"/>
    <mergeCell ref="R170:S170"/>
    <mergeCell ref="K171:M171"/>
    <mergeCell ref="O171:Q171"/>
    <mergeCell ref="R171:S171"/>
    <mergeCell ref="R166:S166"/>
    <mergeCell ref="H167:J167"/>
    <mergeCell ref="K167:M167"/>
    <mergeCell ref="O167:Q167"/>
    <mergeCell ref="H169:J169"/>
    <mergeCell ref="K169:M169"/>
    <mergeCell ref="O169:Q169"/>
    <mergeCell ref="R169:S169"/>
    <mergeCell ref="H172:J172"/>
    <mergeCell ref="K172:M172"/>
    <mergeCell ref="O172:Q172"/>
    <mergeCell ref="R172:S172"/>
    <mergeCell ref="D198:Q200"/>
    <mergeCell ref="R179:S179"/>
    <mergeCell ref="K174:M174"/>
    <mergeCell ref="O174:Q174"/>
    <mergeCell ref="R174:S174"/>
    <mergeCell ref="R175:S175"/>
    <mergeCell ref="H176:J176"/>
    <mergeCell ref="K176:M176"/>
    <mergeCell ref="O176:Q176"/>
    <mergeCell ref="K183:M183"/>
    <mergeCell ref="O183:Q183"/>
    <mergeCell ref="K184:M184"/>
    <mergeCell ref="O184:Q184"/>
    <mergeCell ref="K186:M186"/>
    <mergeCell ref="K187:M187"/>
    <mergeCell ref="K188:M188"/>
    <mergeCell ref="K189:M189"/>
    <mergeCell ref="K190:M190"/>
    <mergeCell ref="O186:Q186"/>
    <mergeCell ref="O187:Q187"/>
    <mergeCell ref="O188:Q188"/>
    <mergeCell ref="O189:Q189"/>
    <mergeCell ref="O190:Q190"/>
    <mergeCell ref="K191:M191"/>
    <mergeCell ref="J42:K42"/>
    <mergeCell ref="M42:N42"/>
    <mergeCell ref="H43:I43"/>
    <mergeCell ref="J43:K43"/>
    <mergeCell ref="M43:N43"/>
    <mergeCell ref="P43:S43"/>
    <mergeCell ref="P29:Q29"/>
    <mergeCell ref="P30:Q30"/>
    <mergeCell ref="P33:Q33"/>
    <mergeCell ref="F35:H35"/>
    <mergeCell ref="F36:H36"/>
    <mergeCell ref="P36:Q36"/>
    <mergeCell ref="J40:K40"/>
    <mergeCell ref="J41:K41"/>
    <mergeCell ref="M41:N41"/>
    <mergeCell ref="F37:H37"/>
    <mergeCell ref="H44:I44"/>
    <mergeCell ref="J44:K44"/>
    <mergeCell ref="M44:N44"/>
    <mergeCell ref="P44:S44"/>
    <mergeCell ref="H46:I46"/>
    <mergeCell ref="J46:K46"/>
    <mergeCell ref="M46:N46"/>
    <mergeCell ref="P46:S46"/>
    <mergeCell ref="H47:I47"/>
    <mergeCell ref="J47:K47"/>
    <mergeCell ref="M47:N47"/>
    <mergeCell ref="P47:S47"/>
    <mergeCell ref="P45:S45"/>
    <mergeCell ref="I134:J134"/>
    <mergeCell ref="K134:M134"/>
    <mergeCell ref="O134:Q134"/>
    <mergeCell ref="I131:J131"/>
    <mergeCell ref="K131:M131"/>
    <mergeCell ref="O131:Q131"/>
    <mergeCell ref="H48:I48"/>
    <mergeCell ref="J48:K48"/>
    <mergeCell ref="M48:N48"/>
    <mergeCell ref="P48:S48"/>
    <mergeCell ref="H49:I49"/>
    <mergeCell ref="J49:K49"/>
    <mergeCell ref="M49:N49"/>
    <mergeCell ref="P49:S49"/>
    <mergeCell ref="I132:J132"/>
    <mergeCell ref="K132:M132"/>
    <mergeCell ref="O132:Q132"/>
    <mergeCell ref="I130:J130"/>
    <mergeCell ref="K130:M130"/>
    <mergeCell ref="O130:Q130"/>
    <mergeCell ref="K124:M124"/>
    <mergeCell ref="O124:Q124"/>
    <mergeCell ref="K125:M125"/>
    <mergeCell ref="O125:Q125"/>
    <mergeCell ref="I133:J133"/>
    <mergeCell ref="K133:M133"/>
    <mergeCell ref="O133:Q133"/>
    <mergeCell ref="D55:I55"/>
    <mergeCell ref="D56:I56"/>
    <mergeCell ref="D57:I57"/>
    <mergeCell ref="D58:I58"/>
    <mergeCell ref="K64:M64"/>
    <mergeCell ref="O64:Q64"/>
    <mergeCell ref="I128:J128"/>
    <mergeCell ref="K128:M128"/>
    <mergeCell ref="O128:Q128"/>
    <mergeCell ref="K122:M122"/>
    <mergeCell ref="O122:Q122"/>
    <mergeCell ref="K123:M123"/>
    <mergeCell ref="O123:Q123"/>
    <mergeCell ref="K120:M120"/>
    <mergeCell ref="O120:Q120"/>
    <mergeCell ref="K113:M113"/>
    <mergeCell ref="O113:Q113"/>
    <mergeCell ref="K114:M114"/>
    <mergeCell ref="O114:Q114"/>
    <mergeCell ref="K115:M115"/>
    <mergeCell ref="O115:Q115"/>
    <mergeCell ref="O191:Q191"/>
    <mergeCell ref="K178:M178"/>
    <mergeCell ref="O178:Q178"/>
    <mergeCell ref="K143:M143"/>
    <mergeCell ref="O143:Q143"/>
    <mergeCell ref="I140:J140"/>
    <mergeCell ref="K140:M140"/>
    <mergeCell ref="O140:Q140"/>
    <mergeCell ref="K141:M141"/>
    <mergeCell ref="O141:Q141"/>
    <mergeCell ref="K142:M142"/>
    <mergeCell ref="O142:Q142"/>
    <mergeCell ref="K173:M173"/>
    <mergeCell ref="O173:Q173"/>
    <mergeCell ref="H165:J165"/>
    <mergeCell ref="K165:M165"/>
    <mergeCell ref="O165:Q165"/>
    <mergeCell ref="H158:J158"/>
    <mergeCell ref="K158:M158"/>
    <mergeCell ref="O158:Q158"/>
    <mergeCell ref="H160:J160"/>
    <mergeCell ref="K160:M160"/>
    <mergeCell ref="O160:Q160"/>
  </mergeCells>
  <phoneticPr fontId="16" type="noConversion"/>
  <dataValidations count="18">
    <dataValidation allowBlank="1" showErrorMessage="1" sqref="K80:M80 O80:Q80" xr:uid="{162BF017-BFC6-4FD3-B10F-5AFE06977777}"/>
    <dataValidation type="whole" errorStyle="information" allowBlank="1" showInputMessage="1" showErrorMessage="1" errorTitle="Numerical input" error="Please enter as a whole number" sqref="J54:K54" xr:uid="{4A0741F9-104B-4116-9C2F-52A7A1A595FD}">
      <formula1>0</formula1>
      <formula2>1000000</formula2>
    </dataValidation>
    <dataValidation type="whole" errorStyle="information" allowBlank="1" showInputMessage="1" showErrorMessage="1" errorTitle="Air bridge gates" error="Please indicate the number of contact gates equiped with an air bridge" sqref="J53:K53" xr:uid="{BE04F771-9691-44DC-B209-0D2CFEFF6885}">
      <formula1>0</formula1>
      <formula2>10000</formula2>
    </dataValidation>
    <dataValidation type="whole" errorStyle="information" allowBlank="1" showInputMessage="1" showErrorMessage="1" errorTitle="Runways" error="Please indicate the number of runways (e.g. 1, 2, 3, 4, etc.)" sqref="J52:K52" xr:uid="{260DD3D6-DAB8-4670-97D4-C58E916431D5}">
      <formula1>1</formula1>
      <formula2>60</formula2>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O184:Q184 K184:M184" xr:uid="{FEAAE8F0-0BE9-431E-84F0-D2A2E26EE957}">
      <formula1>0</formula1>
    </dataValidation>
    <dataValidation type="custom" allowBlank="1" showInputMessage="1" showErrorMessage="1" sqref="F29:F30" xr:uid="{DFB24EA5-2117-419C-8003-9C363E59E609}">
      <formula1>IF(OR(ISNUMBER(F29), F29=0), F29, "")</formula1>
    </dataValidation>
    <dataValidation errorStyle="information" allowBlank="1" showInputMessage="1" showErrorMessage="1" error="The cell allows only numeric input" sqref="J43:K43 J46:K47" xr:uid="{63B16E97-CA70-4FE2-918D-80D1DD4432D2}"/>
    <dataValidation type="custom" errorStyle="information" allowBlank="1" showInputMessage="1" showErrorMessage="1" error="The cell allows only numeric input" sqref="L67:M67 K64:K65 K67" xr:uid="{B05C5F59-8873-4882-9563-4F46976EBBE7}">
      <formula1>IF(ISNUMBER(K64), K64, "")</formula1>
    </dataValidation>
    <dataValidation type="list" allowBlank="1" showInputMessage="1" showErrorMessage="1" sqref="F35:H35" xr:uid="{12773252-8F94-4266-89C5-A790E68516C6}">
      <formula1>$B$228:$B$233</formula1>
    </dataValidation>
    <dataValidation type="list" allowBlank="1" showInputMessage="1" showErrorMessage="1" sqref="F36:H36" xr:uid="{020767F1-D8EA-49F8-BA5B-7DCD82CE49E0}">
      <formula1>$C$228:$C$237</formula1>
    </dataValidation>
    <dataValidation type="list" allowBlank="1" showInputMessage="1" showErrorMessage="1" sqref="F37:H37" xr:uid="{FCC38EDD-BE6E-40CB-B4E6-4E129AD3082A}">
      <formula1>$D$228:$D$383</formula1>
    </dataValidation>
    <dataValidation type="list" allowBlank="1" showInputMessage="1" showErrorMessage="1" sqref="P27:Q27" xr:uid="{AE13A2CE-9ADC-410A-A9BF-50F655173FD2}">
      <formula1>$F$228:$F$230</formula1>
    </dataValidation>
    <dataValidation type="list" allowBlank="1" showInputMessage="1" showErrorMessage="1" sqref="P28:Q28" xr:uid="{40142A2A-3391-48EB-9A91-F0DDD050649B}">
      <formula1>$G$228:$G$234</formula1>
    </dataValidation>
    <dataValidation type="list" allowBlank="1" showInputMessage="1" showErrorMessage="1" sqref="P29:Q29" xr:uid="{52FF7E8C-6393-4132-8CD7-3123A400F05F}">
      <formula1>$H$228:$H$232</formula1>
    </dataValidation>
    <dataValidation type="list" allowBlank="1" showInputMessage="1" showErrorMessage="1" sqref="P30:Q30" xr:uid="{7DFDB3CF-8C5A-416B-A699-84E45275D465}">
      <formula1>$I$228:$I$232</formula1>
    </dataValidation>
    <dataValidation type="list" allowBlank="1" showInputMessage="1" showErrorMessage="1" sqref="P36:Q36" xr:uid="{5F232958-C49A-4734-9B35-43DDF950C0C0}">
      <formula1>$J$228:$J$229</formula1>
    </dataValidation>
    <dataValidation type="list" allowBlank="1" showInputMessage="1" showErrorMessage="1" sqref="M43:N49" xr:uid="{14AF4A2B-B3AF-4A8E-BEA6-C18180C97D36}">
      <formula1>$E$228:$E$234</formula1>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7EE8DDD6-AE99-4CAB-B379-D523185BF7A5}">
      <formula1>K104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5020-D926-4C05-A99C-222A157388B7}">
  <dimension ref="B1:AB383"/>
  <sheetViews>
    <sheetView zoomScale="80" zoomScaleNormal="80" workbookViewId="0">
      <selection activeCell="R150" sqref="R150"/>
    </sheetView>
  </sheetViews>
  <sheetFormatPr defaultColWidth="8.81640625" defaultRowHeight="14" x14ac:dyDescent="0.3"/>
  <cols>
    <col min="1" max="1" width="2" style="13" customWidth="1"/>
    <col min="2" max="14" width="13.81640625" style="45" customWidth="1"/>
    <col min="15" max="15" width="16" style="45" customWidth="1"/>
    <col min="16" max="19" width="13.81640625" style="45" customWidth="1"/>
    <col min="20" max="20" width="8.81640625" style="13"/>
    <col min="21" max="21" width="23.7265625" style="109" customWidth="1"/>
    <col min="22" max="22" width="34.54296875" style="109" customWidth="1"/>
    <col min="23" max="23" width="23.7265625" style="109" customWidth="1"/>
    <col min="24" max="24" width="14" style="4" customWidth="1"/>
    <col min="25" max="28" width="8.81640625" style="4"/>
    <col min="29" max="16384" width="8.81640625" style="13"/>
  </cols>
  <sheetData>
    <row r="1" spans="2:28" s="1" customFormat="1" ht="9.75" customHeight="1" thickBot="1" x14ac:dyDescent="0.35">
      <c r="B1" s="47"/>
      <c r="C1" s="47"/>
      <c r="D1" s="47"/>
      <c r="E1" s="47"/>
      <c r="F1" s="47"/>
      <c r="G1" s="47"/>
      <c r="H1" s="47"/>
      <c r="I1" s="47"/>
      <c r="J1" s="47"/>
      <c r="K1" s="47"/>
      <c r="L1" s="47"/>
      <c r="M1" s="47"/>
      <c r="N1" s="47"/>
      <c r="O1" s="47"/>
      <c r="P1" s="47"/>
      <c r="Q1" s="47"/>
      <c r="R1" s="47"/>
      <c r="S1" s="47"/>
      <c r="U1" s="108"/>
      <c r="V1" s="108"/>
      <c r="W1" s="108"/>
      <c r="X1" s="2"/>
      <c r="Y1" s="2"/>
      <c r="Z1" s="2"/>
      <c r="AA1" s="2"/>
      <c r="AB1" s="2"/>
    </row>
    <row r="2" spans="2:28" s="3" customFormat="1" ht="14.25" customHeight="1" thickTop="1" x14ac:dyDescent="0.3">
      <c r="B2" s="48"/>
      <c r="C2" s="49"/>
      <c r="D2" s="49"/>
      <c r="E2" s="49"/>
      <c r="F2" s="49"/>
      <c r="G2" s="49"/>
      <c r="H2" s="49"/>
      <c r="I2" s="49"/>
      <c r="J2" s="49"/>
      <c r="K2" s="49"/>
      <c r="L2" s="49"/>
      <c r="M2" s="49"/>
      <c r="N2" s="49"/>
      <c r="O2" s="49"/>
      <c r="P2" s="49"/>
      <c r="Q2" s="49"/>
      <c r="R2" s="49"/>
      <c r="S2" s="50"/>
      <c r="U2" s="109"/>
      <c r="V2" s="109"/>
      <c r="W2" s="109"/>
      <c r="X2" s="4"/>
      <c r="Y2" s="4"/>
      <c r="Z2" s="4"/>
      <c r="AA2" s="4"/>
      <c r="AB2" s="4"/>
    </row>
    <row r="3" spans="2:28" s="3" customFormat="1" ht="13.5" customHeight="1" x14ac:dyDescent="0.3">
      <c r="B3" s="51"/>
      <c r="C3" s="8"/>
      <c r="D3" s="8"/>
      <c r="E3" s="8"/>
      <c r="F3" s="8"/>
      <c r="G3" s="8"/>
      <c r="H3" s="8"/>
      <c r="I3" s="8"/>
      <c r="J3" s="8"/>
      <c r="K3" s="8"/>
      <c r="L3" s="8"/>
      <c r="M3" s="8"/>
      <c r="N3" s="8"/>
      <c r="O3" s="8"/>
      <c r="P3" s="8"/>
      <c r="Q3" s="8"/>
      <c r="R3" s="8"/>
      <c r="S3" s="52"/>
      <c r="U3" s="110"/>
      <c r="V3" s="110"/>
      <c r="W3" s="110"/>
      <c r="X3" s="110"/>
      <c r="Y3" s="4"/>
      <c r="Z3" s="4"/>
      <c r="AA3" s="4"/>
      <c r="AB3" s="4"/>
    </row>
    <row r="4" spans="2:28" s="3" customFormat="1" ht="14.25" customHeight="1" x14ac:dyDescent="0.3">
      <c r="B4" s="51"/>
      <c r="C4" s="8"/>
      <c r="D4" s="8"/>
      <c r="E4" s="8"/>
      <c r="F4" s="8"/>
      <c r="G4" s="8"/>
      <c r="H4" s="8"/>
      <c r="I4" s="8"/>
      <c r="J4" s="8"/>
      <c r="K4" s="8"/>
      <c r="L4" s="8"/>
      <c r="M4" s="8"/>
      <c r="N4" s="8"/>
      <c r="O4" s="8"/>
      <c r="P4" s="8"/>
      <c r="Q4" s="8"/>
      <c r="R4" s="8"/>
      <c r="S4" s="52"/>
      <c r="U4" s="110"/>
      <c r="V4" s="110"/>
      <c r="W4" s="110"/>
      <c r="X4" s="110"/>
      <c r="Y4" s="4"/>
      <c r="Z4" s="4"/>
      <c r="AA4" s="4"/>
      <c r="AB4" s="4"/>
    </row>
    <row r="5" spans="2:28" s="3" customFormat="1" ht="13.5" customHeight="1" x14ac:dyDescent="0.3">
      <c r="B5" s="51"/>
      <c r="C5" s="8"/>
      <c r="D5" s="8"/>
      <c r="E5" s="333" t="s">
        <v>1563</v>
      </c>
      <c r="F5" s="333"/>
      <c r="G5" s="333"/>
      <c r="H5" s="333"/>
      <c r="I5" s="333"/>
      <c r="J5" s="333"/>
      <c r="K5" s="333"/>
      <c r="L5" s="333"/>
      <c r="M5" s="333"/>
      <c r="N5" s="333"/>
      <c r="O5" s="333"/>
      <c r="P5" s="333"/>
      <c r="Q5" s="8"/>
      <c r="R5" s="8"/>
      <c r="S5" s="52"/>
      <c r="U5" s="109"/>
      <c r="V5" s="109"/>
      <c r="W5" s="109"/>
      <c r="X5" s="4"/>
      <c r="Y5" s="4"/>
      <c r="Z5" s="4"/>
      <c r="AA5" s="4"/>
      <c r="AB5" s="4"/>
    </row>
    <row r="6" spans="2:28" s="3" customFormat="1" ht="21.75" customHeight="1" x14ac:dyDescent="0.3">
      <c r="B6" s="54"/>
      <c r="C6" s="5"/>
      <c r="D6" s="5"/>
      <c r="E6" s="333"/>
      <c r="F6" s="333"/>
      <c r="G6" s="333"/>
      <c r="H6" s="333"/>
      <c r="I6" s="333"/>
      <c r="J6" s="333"/>
      <c r="K6" s="333"/>
      <c r="L6" s="333"/>
      <c r="M6" s="333"/>
      <c r="N6" s="333"/>
      <c r="O6" s="333"/>
      <c r="P6" s="333"/>
      <c r="Q6" s="8"/>
      <c r="R6" s="5"/>
      <c r="S6" s="55"/>
      <c r="U6" s="109"/>
      <c r="V6" s="109"/>
      <c r="W6" s="109"/>
      <c r="X6" s="4"/>
      <c r="Y6" s="4"/>
      <c r="Z6" s="4"/>
      <c r="AA6" s="4"/>
      <c r="AB6" s="4"/>
    </row>
    <row r="7" spans="2:28" s="3" customFormat="1" x14ac:dyDescent="0.3">
      <c r="B7" s="54"/>
      <c r="C7" s="5"/>
      <c r="D7" s="5"/>
      <c r="E7" s="5"/>
      <c r="F7" s="5"/>
      <c r="G7" s="5"/>
      <c r="H7" s="5"/>
      <c r="I7" s="5"/>
      <c r="J7" s="5"/>
      <c r="K7" s="5"/>
      <c r="L7" s="5"/>
      <c r="M7" s="5"/>
      <c r="N7" s="5"/>
      <c r="O7" s="84"/>
      <c r="P7" s="5"/>
      <c r="Q7" s="5"/>
      <c r="R7" s="5"/>
      <c r="S7" s="55"/>
      <c r="U7" s="109"/>
      <c r="V7" s="109"/>
      <c r="W7" s="109"/>
      <c r="X7" s="4"/>
      <c r="Y7" s="4"/>
      <c r="Z7" s="4"/>
      <c r="AA7" s="4"/>
      <c r="AB7" s="4"/>
    </row>
    <row r="8" spans="2:28" s="3" customFormat="1" x14ac:dyDescent="0.3">
      <c r="B8" s="54"/>
      <c r="C8" s="5"/>
      <c r="D8" s="5"/>
      <c r="E8" s="5" t="s">
        <v>1570</v>
      </c>
      <c r="F8" s="5"/>
      <c r="G8" s="5"/>
      <c r="H8" s="5"/>
      <c r="I8" s="5"/>
      <c r="J8" s="5"/>
      <c r="K8" s="5"/>
      <c r="L8" s="5"/>
      <c r="M8" s="5"/>
      <c r="N8" s="5"/>
      <c r="O8" s="84"/>
      <c r="P8" s="5"/>
      <c r="Q8" s="5"/>
      <c r="R8" s="5"/>
      <c r="S8" s="55"/>
      <c r="U8" s="109"/>
      <c r="V8" s="109"/>
      <c r="W8" s="109"/>
      <c r="X8" s="4"/>
      <c r="Y8" s="4"/>
      <c r="Z8" s="4"/>
      <c r="AA8" s="4"/>
      <c r="AB8" s="4"/>
    </row>
    <row r="9" spans="2:28" s="3" customFormat="1" x14ac:dyDescent="0.3">
      <c r="B9" s="54"/>
      <c r="C9" s="88"/>
      <c r="D9" s="88"/>
      <c r="E9" s="88"/>
      <c r="F9" s="5"/>
      <c r="G9" s="7"/>
      <c r="H9" s="5"/>
      <c r="I9" s="5"/>
      <c r="J9" s="5"/>
      <c r="K9" s="5"/>
      <c r="L9" s="5"/>
      <c r="M9" s="5"/>
      <c r="N9" s="5"/>
      <c r="O9" s="5"/>
      <c r="P9" s="5"/>
      <c r="Q9" s="5"/>
      <c r="R9" s="5"/>
      <c r="S9" s="55"/>
      <c r="U9" s="109"/>
      <c r="V9" s="109"/>
      <c r="W9" s="109"/>
      <c r="X9" s="4"/>
      <c r="Y9" s="4"/>
      <c r="Z9" s="4"/>
      <c r="AA9" s="4"/>
      <c r="AB9" s="4"/>
    </row>
    <row r="10" spans="2:28" s="3" customFormat="1" x14ac:dyDescent="0.3">
      <c r="B10" s="54"/>
      <c r="C10" s="5"/>
      <c r="D10" s="5"/>
      <c r="E10" s="88" t="s">
        <v>0</v>
      </c>
      <c r="F10" s="5"/>
      <c r="G10" s="7"/>
      <c r="H10" s="5"/>
      <c r="I10" s="5"/>
      <c r="J10" s="5"/>
      <c r="K10" s="5"/>
      <c r="L10" s="5"/>
      <c r="M10" s="5"/>
      <c r="N10" s="5"/>
      <c r="O10" s="5"/>
      <c r="P10" s="5"/>
      <c r="Q10" s="5"/>
      <c r="R10" s="5"/>
      <c r="S10" s="55"/>
      <c r="U10" s="109"/>
      <c r="V10" s="109"/>
      <c r="W10" s="109"/>
      <c r="X10" s="4"/>
      <c r="Y10" s="4"/>
      <c r="Z10" s="4"/>
      <c r="AA10" s="4"/>
      <c r="AB10" s="4"/>
    </row>
    <row r="11" spans="2:28" s="3" customFormat="1" x14ac:dyDescent="0.3">
      <c r="B11" s="54"/>
      <c r="C11" s="85"/>
      <c r="D11" s="85"/>
      <c r="E11" s="5" t="s">
        <v>316</v>
      </c>
      <c r="F11" s="5"/>
      <c r="G11" s="6"/>
      <c r="H11" s="7"/>
      <c r="I11" s="5"/>
      <c r="J11" s="5"/>
      <c r="K11" s="5"/>
      <c r="L11" s="5"/>
      <c r="M11" s="5"/>
      <c r="N11" s="5"/>
      <c r="O11" s="5"/>
      <c r="P11" s="5"/>
      <c r="Q11" s="5"/>
      <c r="R11" s="5"/>
      <c r="S11" s="55"/>
      <c r="U11" s="109"/>
      <c r="V11" s="109"/>
      <c r="W11" s="109"/>
      <c r="X11" s="4"/>
      <c r="Y11" s="4"/>
      <c r="Z11" s="4"/>
      <c r="AA11" s="4"/>
      <c r="AB11" s="4"/>
    </row>
    <row r="12" spans="2:28" s="3" customFormat="1" x14ac:dyDescent="0.3">
      <c r="B12" s="54"/>
      <c r="C12" s="85"/>
      <c r="D12" s="85"/>
      <c r="E12" s="85" t="s">
        <v>2</v>
      </c>
      <c r="F12" s="6" t="s">
        <v>317</v>
      </c>
      <c r="G12" s="6"/>
      <c r="H12" s="7"/>
      <c r="I12" s="5"/>
      <c r="J12" s="5"/>
      <c r="K12" s="5"/>
      <c r="L12" s="5"/>
      <c r="M12" s="5"/>
      <c r="N12" s="5"/>
      <c r="O12" s="5"/>
      <c r="P12" s="5"/>
      <c r="Q12" s="5"/>
      <c r="R12" s="5"/>
      <c r="S12" s="55"/>
      <c r="U12" s="109"/>
      <c r="V12" s="109"/>
      <c r="W12" s="109"/>
      <c r="X12" s="4"/>
      <c r="Y12" s="4"/>
      <c r="Z12" s="4"/>
      <c r="AA12" s="4"/>
      <c r="AB12" s="4"/>
    </row>
    <row r="13" spans="2:28" s="3" customFormat="1" x14ac:dyDescent="0.3">
      <c r="B13" s="54"/>
      <c r="C13" s="85"/>
      <c r="D13" s="85"/>
      <c r="E13" s="85" t="s">
        <v>2</v>
      </c>
      <c r="F13" s="6" t="s">
        <v>318</v>
      </c>
      <c r="G13" s="6"/>
      <c r="H13" s="7"/>
      <c r="I13" s="5"/>
      <c r="J13" s="5"/>
      <c r="K13" s="5"/>
      <c r="L13" s="5"/>
      <c r="M13" s="5"/>
      <c r="N13" s="5"/>
      <c r="O13" s="5"/>
      <c r="P13" s="5"/>
      <c r="Q13" s="5"/>
      <c r="R13" s="5"/>
      <c r="S13" s="55"/>
      <c r="U13" s="109"/>
      <c r="V13" s="109"/>
      <c r="W13" s="109"/>
      <c r="X13" s="4"/>
      <c r="Y13" s="4"/>
      <c r="Z13" s="4"/>
      <c r="AA13" s="4"/>
      <c r="AB13" s="4"/>
    </row>
    <row r="14" spans="2:28" s="3" customFormat="1" x14ac:dyDescent="0.3">
      <c r="B14" s="54"/>
      <c r="C14" s="85"/>
      <c r="D14" s="85"/>
      <c r="E14" s="85" t="s">
        <v>2</v>
      </c>
      <c r="F14" s="6" t="s">
        <v>319</v>
      </c>
      <c r="G14" s="6"/>
      <c r="H14" s="7"/>
      <c r="I14" s="5"/>
      <c r="J14" s="5"/>
      <c r="K14" s="5"/>
      <c r="L14" s="5"/>
      <c r="M14" s="5"/>
      <c r="N14" s="5"/>
      <c r="O14" s="5"/>
      <c r="P14" s="5"/>
      <c r="Q14" s="5"/>
      <c r="R14" s="5"/>
      <c r="S14" s="55"/>
      <c r="U14" s="109"/>
      <c r="V14" s="109"/>
      <c r="W14" s="109"/>
      <c r="X14" s="4"/>
      <c r="Y14" s="4"/>
      <c r="Z14" s="4"/>
      <c r="AA14" s="4"/>
      <c r="AB14" s="4"/>
    </row>
    <row r="15" spans="2:28" s="3" customFormat="1" x14ac:dyDescent="0.3">
      <c r="B15" s="54"/>
      <c r="C15" s="5"/>
      <c r="D15" s="5"/>
      <c r="E15" s="85" t="s">
        <v>2</v>
      </c>
      <c r="F15" s="6" t="s">
        <v>320</v>
      </c>
      <c r="G15" s="7"/>
      <c r="H15" s="5"/>
      <c r="I15" s="5"/>
      <c r="J15" s="5"/>
      <c r="K15" s="5"/>
      <c r="L15" s="5"/>
      <c r="M15" s="5"/>
      <c r="N15" s="5"/>
      <c r="O15" s="5"/>
      <c r="P15" s="5"/>
      <c r="Q15" s="5"/>
      <c r="R15" s="5"/>
      <c r="S15" s="55"/>
      <c r="U15" s="109"/>
      <c r="V15" s="109"/>
      <c r="W15" s="109"/>
      <c r="X15" s="4"/>
      <c r="Y15" s="4"/>
      <c r="Z15" s="4"/>
      <c r="AA15" s="4"/>
      <c r="AB15" s="4"/>
    </row>
    <row r="16" spans="2:28" s="3" customFormat="1" x14ac:dyDescent="0.3">
      <c r="B16" s="54"/>
      <c r="C16" s="5"/>
      <c r="D16" s="5"/>
      <c r="E16" s="5" t="s">
        <v>321</v>
      </c>
      <c r="F16" s="5"/>
      <c r="G16" s="7"/>
      <c r="H16" s="5"/>
      <c r="I16" s="5"/>
      <c r="J16" s="5"/>
      <c r="K16" s="5"/>
      <c r="L16" s="5"/>
      <c r="M16" s="5"/>
      <c r="N16" s="5"/>
      <c r="O16" s="5"/>
      <c r="P16" s="5"/>
      <c r="Q16" s="5"/>
      <c r="R16" s="5"/>
      <c r="S16" s="55"/>
      <c r="U16" s="109"/>
      <c r="V16" s="109"/>
      <c r="W16" s="109"/>
      <c r="X16" s="4"/>
      <c r="Y16" s="4"/>
      <c r="Z16" s="4"/>
      <c r="AA16" s="4"/>
      <c r="AB16" s="4"/>
    </row>
    <row r="17" spans="2:28" s="3" customFormat="1" x14ac:dyDescent="0.3">
      <c r="B17" s="54"/>
      <c r="C17" s="5"/>
      <c r="D17" s="5"/>
      <c r="E17" s="5"/>
      <c r="F17" s="5"/>
      <c r="G17" s="7"/>
      <c r="H17" s="5"/>
      <c r="I17" s="5"/>
      <c r="J17" s="5"/>
      <c r="K17" s="5"/>
      <c r="L17" s="5"/>
      <c r="M17" s="5"/>
      <c r="N17" s="5"/>
      <c r="O17" s="5"/>
      <c r="P17" s="5"/>
      <c r="Q17" s="5"/>
      <c r="R17" s="5"/>
      <c r="S17" s="55"/>
      <c r="U17" s="109"/>
      <c r="V17" s="109"/>
      <c r="W17" s="109"/>
      <c r="X17" s="4"/>
      <c r="Y17" s="4"/>
      <c r="Z17" s="4"/>
      <c r="AA17" s="4"/>
      <c r="AB17" s="4"/>
    </row>
    <row r="18" spans="2:28" s="3" customFormat="1" x14ac:dyDescent="0.3">
      <c r="B18" s="54"/>
      <c r="C18" s="5"/>
      <c r="D18" s="5"/>
      <c r="E18" s="5"/>
      <c r="F18" s="5"/>
      <c r="G18" s="7"/>
      <c r="H18" s="5"/>
      <c r="I18" s="5"/>
      <c r="J18" s="5"/>
      <c r="K18" s="5"/>
      <c r="L18" s="5"/>
      <c r="M18" s="5"/>
      <c r="N18" s="5"/>
      <c r="O18" s="5"/>
      <c r="P18" s="5"/>
      <c r="Q18" s="5"/>
      <c r="R18" s="5"/>
      <c r="S18" s="55"/>
      <c r="U18" s="109"/>
      <c r="V18" s="109"/>
      <c r="W18" s="109"/>
      <c r="X18" s="4"/>
      <c r="Y18" s="4"/>
      <c r="Z18" s="4"/>
      <c r="AA18" s="4"/>
      <c r="AB18" s="4"/>
    </row>
    <row r="19" spans="2:28" s="3" customFormat="1" x14ac:dyDescent="0.3">
      <c r="B19" s="54"/>
      <c r="C19" s="5"/>
      <c r="D19" s="5"/>
      <c r="E19" s="5"/>
      <c r="F19" s="5"/>
      <c r="G19" s="7"/>
      <c r="H19" s="5"/>
      <c r="I19" s="5"/>
      <c r="J19" s="5"/>
      <c r="K19" s="5"/>
      <c r="L19" s="5"/>
      <c r="M19" s="5"/>
      <c r="N19" s="5"/>
      <c r="O19" s="5"/>
      <c r="P19" s="5"/>
      <c r="Q19" s="5"/>
      <c r="R19" s="5"/>
      <c r="S19" s="55"/>
      <c r="U19" s="109"/>
      <c r="V19" s="109"/>
      <c r="W19" s="109"/>
      <c r="X19" s="4"/>
      <c r="Y19" s="4"/>
      <c r="Z19" s="4"/>
      <c r="AA19" s="4"/>
      <c r="AB19" s="4"/>
    </row>
    <row r="20" spans="2:28" s="3" customFormat="1" ht="15.75" customHeight="1" x14ac:dyDescent="0.3">
      <c r="B20" s="54"/>
      <c r="C20" s="5"/>
      <c r="D20" s="31"/>
      <c r="E20" s="25" t="s">
        <v>322</v>
      </c>
      <c r="F20" s="25"/>
      <c r="G20" s="25"/>
      <c r="H20" s="25"/>
      <c r="I20" s="25"/>
      <c r="J20" s="25"/>
      <c r="K20" s="25"/>
      <c r="L20" s="25"/>
      <c r="M20" s="5"/>
      <c r="N20" s="5"/>
      <c r="O20" s="31"/>
      <c r="P20" s="31"/>
      <c r="Q20" s="31"/>
      <c r="R20" s="5"/>
      <c r="S20" s="55"/>
      <c r="U20" s="109"/>
      <c r="V20" s="109"/>
      <c r="W20" s="109"/>
      <c r="X20" s="4"/>
      <c r="Y20" s="4"/>
      <c r="Z20" s="4"/>
      <c r="AA20" s="4"/>
      <c r="AB20" s="4"/>
    </row>
    <row r="21" spans="2:28" s="3" customFormat="1" ht="14.5" thickBot="1" x14ac:dyDescent="0.35">
      <c r="B21" s="56"/>
      <c r="C21" s="44"/>
      <c r="D21" s="44"/>
      <c r="E21" s="44"/>
      <c r="F21" s="44"/>
      <c r="G21" s="44"/>
      <c r="H21" s="44"/>
      <c r="I21" s="44"/>
      <c r="J21" s="44"/>
      <c r="K21" s="44"/>
      <c r="L21" s="44"/>
      <c r="M21" s="44"/>
      <c r="N21" s="44"/>
      <c r="O21" s="44"/>
      <c r="P21" s="44"/>
      <c r="Q21" s="44"/>
      <c r="R21" s="44"/>
      <c r="S21" s="57"/>
      <c r="U21" s="109"/>
      <c r="V21" s="109"/>
      <c r="W21" s="109"/>
      <c r="X21" s="4"/>
      <c r="Y21" s="4"/>
      <c r="Z21" s="4"/>
      <c r="AA21" s="4"/>
      <c r="AB21" s="4"/>
    </row>
    <row r="22" spans="2:28" s="3" customFormat="1" ht="15" thickTop="1" thickBot="1" x14ac:dyDescent="0.35">
      <c r="B22" s="58"/>
      <c r="C22" s="45"/>
      <c r="D22" s="45"/>
      <c r="E22" s="45"/>
      <c r="F22" s="45"/>
      <c r="G22" s="45"/>
      <c r="H22" s="45"/>
      <c r="I22" s="45"/>
      <c r="J22" s="45"/>
      <c r="K22" s="45"/>
      <c r="L22" s="45"/>
      <c r="M22" s="45"/>
      <c r="N22" s="45"/>
      <c r="O22" s="45"/>
      <c r="P22" s="45"/>
      <c r="Q22" s="45"/>
      <c r="R22" s="45"/>
      <c r="S22" s="45"/>
      <c r="U22" s="109"/>
      <c r="V22" s="109"/>
      <c r="W22" s="109"/>
      <c r="X22" s="4"/>
      <c r="Y22" s="4"/>
      <c r="Z22" s="4"/>
      <c r="AA22" s="4"/>
      <c r="AB22" s="4"/>
    </row>
    <row r="23" spans="2:28" s="3" customFormat="1" x14ac:dyDescent="0.3">
      <c r="B23" s="59"/>
      <c r="C23" s="60"/>
      <c r="D23" s="60"/>
      <c r="E23" s="60"/>
      <c r="F23" s="60"/>
      <c r="G23" s="60"/>
      <c r="H23" s="60"/>
      <c r="I23" s="60"/>
      <c r="J23" s="60"/>
      <c r="K23" s="60"/>
      <c r="L23" s="60"/>
      <c r="M23" s="60"/>
      <c r="N23" s="60"/>
      <c r="O23" s="60"/>
      <c r="P23" s="60"/>
      <c r="Q23" s="60"/>
      <c r="R23" s="60"/>
      <c r="S23" s="61"/>
      <c r="U23" s="109"/>
      <c r="V23" s="109"/>
      <c r="W23" s="109"/>
      <c r="X23" s="4"/>
      <c r="Y23" s="4"/>
      <c r="Z23" s="4"/>
      <c r="AA23" s="4"/>
      <c r="AB23" s="4"/>
    </row>
    <row r="24" spans="2:28" s="3" customFormat="1" ht="18" x14ac:dyDescent="0.4">
      <c r="B24" s="41"/>
      <c r="C24" s="100" t="s">
        <v>1412</v>
      </c>
      <c r="D24" s="5"/>
      <c r="E24" s="5"/>
      <c r="F24" s="5"/>
      <c r="G24" s="5"/>
      <c r="H24" s="5"/>
      <c r="I24" s="5"/>
      <c r="J24" s="5"/>
      <c r="K24" s="5"/>
      <c r="L24" s="5"/>
      <c r="M24" s="5"/>
      <c r="N24" s="5"/>
      <c r="O24" s="5"/>
      <c r="P24" s="5"/>
      <c r="Q24" s="5"/>
      <c r="R24" s="5"/>
      <c r="S24" s="42"/>
      <c r="U24" s="109"/>
      <c r="V24" s="109"/>
      <c r="W24" s="109"/>
      <c r="X24" s="4"/>
      <c r="Y24" s="4"/>
      <c r="Z24" s="4"/>
      <c r="AA24" s="4"/>
      <c r="AB24" s="4"/>
    </row>
    <row r="25" spans="2:28" s="3" customFormat="1" x14ac:dyDescent="0.3">
      <c r="B25" s="41"/>
      <c r="C25" s="5"/>
      <c r="D25" s="7"/>
      <c r="E25" s="5"/>
      <c r="F25" s="5"/>
      <c r="G25" s="5"/>
      <c r="H25" s="5"/>
      <c r="I25" s="5"/>
      <c r="J25" s="8"/>
      <c r="K25" s="8"/>
      <c r="L25" s="7"/>
      <c r="M25" s="5"/>
      <c r="N25" s="89"/>
      <c r="O25" s="5"/>
      <c r="P25" s="5"/>
      <c r="Q25" s="5"/>
      <c r="R25" s="5"/>
      <c r="S25" s="42"/>
      <c r="U25" s="109"/>
      <c r="V25" s="109"/>
      <c r="W25" s="109"/>
      <c r="X25" s="4"/>
      <c r="Y25" s="4"/>
      <c r="Z25" s="4"/>
      <c r="AA25" s="4"/>
      <c r="AB25" s="4"/>
    </row>
    <row r="26" spans="2:28" s="3" customFormat="1" x14ac:dyDescent="0.3">
      <c r="B26" s="41"/>
      <c r="C26" s="8" t="s">
        <v>200</v>
      </c>
      <c r="D26" s="5"/>
      <c r="E26" s="5"/>
      <c r="F26" s="330"/>
      <c r="G26" s="331"/>
      <c r="H26" s="332"/>
      <c r="I26" s="5"/>
      <c r="J26" s="8"/>
      <c r="K26" s="8"/>
      <c r="L26" s="7"/>
      <c r="M26" s="5"/>
      <c r="N26" s="89"/>
      <c r="O26" s="5"/>
      <c r="P26" s="5"/>
      <c r="Q26" s="5"/>
      <c r="R26" s="5"/>
      <c r="S26" s="42"/>
      <c r="U26" s="109"/>
      <c r="V26" s="109"/>
      <c r="W26" s="109"/>
      <c r="X26" s="4"/>
      <c r="Y26" s="4"/>
      <c r="Z26" s="4"/>
      <c r="AA26" s="4"/>
      <c r="AB26" s="4"/>
    </row>
    <row r="27" spans="2:28" s="3" customFormat="1" x14ac:dyDescent="0.3">
      <c r="B27" s="41"/>
      <c r="C27" s="8"/>
      <c r="D27" s="5"/>
      <c r="E27" s="5"/>
      <c r="F27" s="23"/>
      <c r="G27" s="23"/>
      <c r="H27" s="23"/>
      <c r="I27" s="5"/>
      <c r="J27" s="8" t="s">
        <v>209</v>
      </c>
      <c r="K27" s="8"/>
      <c r="L27" s="7"/>
      <c r="M27" s="5"/>
      <c r="N27" s="5"/>
      <c r="O27" s="5"/>
      <c r="P27" s="262"/>
      <c r="Q27" s="264"/>
      <c r="R27" s="5"/>
      <c r="S27" s="42"/>
      <c r="U27" s="109"/>
      <c r="V27" s="109"/>
      <c r="W27" s="109"/>
      <c r="X27" s="4"/>
      <c r="Y27" s="4"/>
      <c r="Z27" s="4"/>
      <c r="AA27" s="4"/>
      <c r="AB27" s="4"/>
    </row>
    <row r="28" spans="2:28" s="3" customFormat="1" x14ac:dyDescent="0.3">
      <c r="B28" s="41"/>
      <c r="C28" s="8" t="s">
        <v>204</v>
      </c>
      <c r="D28" s="7"/>
      <c r="E28" s="5"/>
      <c r="F28" s="89">
        <v>2025</v>
      </c>
      <c r="G28" s="31" t="str">
        <f>IF(ISTEXT(#REF!),#REF!, "")</f>
        <v/>
      </c>
      <c r="H28" s="89">
        <v>2024</v>
      </c>
      <c r="I28" s="5"/>
      <c r="J28" s="5" t="s">
        <v>210</v>
      </c>
      <c r="K28" s="8"/>
      <c r="L28" s="7"/>
      <c r="M28" s="5"/>
      <c r="N28" s="5"/>
      <c r="O28" s="5"/>
      <c r="P28" s="262"/>
      <c r="Q28" s="264"/>
      <c r="R28" s="5"/>
      <c r="S28" s="42"/>
      <c r="U28" s="109"/>
      <c r="V28" s="109"/>
      <c r="W28" s="109"/>
      <c r="X28" s="4"/>
      <c r="Y28" s="4"/>
      <c r="Z28" s="4"/>
      <c r="AA28" s="4"/>
      <c r="AB28" s="4"/>
    </row>
    <row r="29" spans="2:28" s="3" customFormat="1" x14ac:dyDescent="0.3">
      <c r="B29" s="41"/>
      <c r="C29" s="5" t="s">
        <v>201</v>
      </c>
      <c r="D29" s="5"/>
      <c r="E29" s="36"/>
      <c r="F29" s="62"/>
      <c r="G29" s="31"/>
      <c r="H29" s="173"/>
      <c r="I29" s="5"/>
      <c r="J29" s="6" t="s">
        <v>211</v>
      </c>
      <c r="K29" s="5"/>
      <c r="L29" s="5"/>
      <c r="M29" s="36"/>
      <c r="N29" s="5"/>
      <c r="O29" s="5"/>
      <c r="P29" s="262"/>
      <c r="Q29" s="264"/>
      <c r="R29" s="5"/>
      <c r="S29" s="42"/>
      <c r="U29" s="109"/>
      <c r="V29" s="109"/>
      <c r="W29" s="109"/>
      <c r="X29" s="4"/>
      <c r="Y29" s="4"/>
      <c r="Z29" s="4"/>
      <c r="AA29" s="4"/>
      <c r="AB29" s="4"/>
    </row>
    <row r="30" spans="2:28" s="3" customFormat="1" x14ac:dyDescent="0.3">
      <c r="B30" s="41"/>
      <c r="C30" s="5" t="s">
        <v>202</v>
      </c>
      <c r="D30" s="5"/>
      <c r="E30" s="36"/>
      <c r="F30" s="62"/>
      <c r="G30" s="31"/>
      <c r="H30" s="173"/>
      <c r="I30" s="5"/>
      <c r="J30" s="6" t="s">
        <v>212</v>
      </c>
      <c r="K30" s="5"/>
      <c r="L30" s="5"/>
      <c r="M30" s="5"/>
      <c r="N30" s="5"/>
      <c r="O30" s="5"/>
      <c r="P30" s="262"/>
      <c r="Q30" s="264"/>
      <c r="R30" s="5"/>
      <c r="S30" s="42"/>
      <c r="U30" s="109"/>
      <c r="V30" s="109"/>
      <c r="W30" s="109"/>
      <c r="X30" s="4"/>
      <c r="Y30" s="4"/>
      <c r="Z30" s="4"/>
      <c r="AA30" s="4"/>
      <c r="AB30" s="4"/>
    </row>
    <row r="31" spans="2:28" s="3" customFormat="1" x14ac:dyDescent="0.3">
      <c r="B31" s="41"/>
      <c r="C31" s="5" t="s">
        <v>205</v>
      </c>
      <c r="D31" s="5"/>
      <c r="E31" s="36"/>
      <c r="F31" s="62"/>
      <c r="G31" s="31"/>
      <c r="H31" s="173"/>
      <c r="I31" s="5"/>
      <c r="J31" s="5"/>
      <c r="K31" s="23"/>
      <c r="L31" s="23"/>
      <c r="M31" s="31"/>
      <c r="N31" s="5"/>
      <c r="O31" s="5"/>
      <c r="P31" s="5"/>
      <c r="Q31" s="5"/>
      <c r="R31" s="5"/>
      <c r="S31" s="42"/>
      <c r="U31" s="109"/>
      <c r="V31" s="109"/>
      <c r="W31" s="109"/>
      <c r="X31" s="4"/>
      <c r="Y31" s="4"/>
      <c r="Z31" s="4"/>
      <c r="AA31" s="4"/>
      <c r="AB31" s="4"/>
    </row>
    <row r="32" spans="2:28" s="3" customFormat="1" x14ac:dyDescent="0.3">
      <c r="B32" s="41"/>
      <c r="C32" s="5" t="s">
        <v>14</v>
      </c>
      <c r="D32" s="5"/>
      <c r="E32" s="36"/>
      <c r="F32" s="62"/>
      <c r="G32" s="31"/>
      <c r="H32" s="173"/>
      <c r="I32" s="5"/>
      <c r="J32" s="5" t="s">
        <v>213</v>
      </c>
      <c r="K32" s="23"/>
      <c r="L32" s="23"/>
      <c r="M32" s="31"/>
      <c r="N32" s="5"/>
      <c r="O32" s="40"/>
      <c r="P32" s="5"/>
      <c r="Q32" s="5"/>
      <c r="R32" s="5"/>
      <c r="S32" s="42"/>
      <c r="U32" s="109"/>
      <c r="V32" s="109"/>
      <c r="W32" s="109"/>
      <c r="X32" s="4"/>
      <c r="Y32" s="4"/>
      <c r="Z32" s="4"/>
      <c r="AA32" s="4"/>
      <c r="AB32" s="4"/>
    </row>
    <row r="33" spans="2:28" s="3" customFormat="1" x14ac:dyDescent="0.3">
      <c r="B33" s="41"/>
      <c r="C33" s="5" t="s">
        <v>206</v>
      </c>
      <c r="D33" s="5"/>
      <c r="E33" s="5" t="str">
        <f>IF(AND(ISNUMBER(F29), ISNUMBER(F31), (F29+10*F31)&lt;&gt;F33), (F29+10*F31), "")</f>
        <v/>
      </c>
      <c r="F33" s="173" t="str">
        <f>IF(F29+10*F3&gt;0,F29+10*F31,"")</f>
        <v/>
      </c>
      <c r="G33" s="31"/>
      <c r="H33" s="173" t="str">
        <f>IF(H29+10*H3&gt;0,H29+10*H31,"")</f>
        <v/>
      </c>
      <c r="I33" s="5"/>
      <c r="J33" s="5" t="s">
        <v>214</v>
      </c>
      <c r="K33" s="23"/>
      <c r="L33" s="23"/>
      <c r="M33" s="31"/>
      <c r="N33" s="5"/>
      <c r="O33" s="40"/>
      <c r="P33" s="346"/>
      <c r="Q33" s="347"/>
      <c r="R33" s="5"/>
      <c r="S33" s="42"/>
      <c r="U33" s="109"/>
      <c r="V33" s="109"/>
      <c r="W33" s="109"/>
      <c r="X33" s="4"/>
      <c r="Y33" s="4"/>
      <c r="Z33" s="4"/>
      <c r="AA33" s="4"/>
      <c r="AB33" s="4"/>
    </row>
    <row r="34" spans="2:28" s="3" customFormat="1" x14ac:dyDescent="0.3">
      <c r="B34" s="41"/>
      <c r="C34" s="5"/>
      <c r="D34" s="5"/>
      <c r="E34" s="5"/>
      <c r="F34" s="5"/>
      <c r="G34" s="5"/>
      <c r="H34" s="5"/>
      <c r="I34" s="5"/>
      <c r="J34" s="5"/>
      <c r="K34" s="23"/>
      <c r="L34" s="23"/>
      <c r="M34" s="31"/>
      <c r="N34" s="5"/>
      <c r="O34" s="40"/>
      <c r="P34" s="5"/>
      <c r="Q34" s="5"/>
      <c r="R34" s="5"/>
      <c r="S34" s="42"/>
      <c r="U34" s="109"/>
      <c r="V34" s="109"/>
      <c r="W34" s="109"/>
      <c r="X34" s="4"/>
      <c r="Y34" s="4"/>
      <c r="Z34" s="4"/>
      <c r="AA34" s="4"/>
      <c r="AB34" s="4"/>
    </row>
    <row r="35" spans="2:28" s="3" customFormat="1" x14ac:dyDescent="0.3">
      <c r="B35" s="41"/>
      <c r="C35" s="8" t="s">
        <v>203</v>
      </c>
      <c r="D35" s="5"/>
      <c r="E35" s="5"/>
      <c r="F35" s="262"/>
      <c r="G35" s="263"/>
      <c r="H35" s="264"/>
      <c r="I35" s="5"/>
      <c r="J35" s="5" t="s">
        <v>215</v>
      </c>
      <c r="K35" s="5"/>
      <c r="L35" s="5"/>
      <c r="M35" s="5"/>
      <c r="N35" s="5"/>
      <c r="O35" s="5"/>
      <c r="P35" s="5"/>
      <c r="Q35" s="5"/>
      <c r="R35" s="5"/>
      <c r="S35" s="42"/>
      <c r="U35" s="109"/>
      <c r="V35" s="109"/>
      <c r="W35" s="109"/>
      <c r="X35" s="4"/>
      <c r="Y35" s="4"/>
      <c r="Z35" s="4"/>
      <c r="AA35" s="4"/>
      <c r="AB35" s="4"/>
    </row>
    <row r="36" spans="2:28" s="3" customFormat="1" x14ac:dyDescent="0.3">
      <c r="B36" s="41"/>
      <c r="C36" s="5" t="s">
        <v>207</v>
      </c>
      <c r="D36" s="5"/>
      <c r="E36" s="5"/>
      <c r="F36" s="262"/>
      <c r="G36" s="263"/>
      <c r="H36" s="264"/>
      <c r="I36" s="5"/>
      <c r="J36" s="5" t="s">
        <v>216</v>
      </c>
      <c r="K36" s="5"/>
      <c r="L36" s="5"/>
      <c r="M36" s="5"/>
      <c r="N36" s="5"/>
      <c r="O36" s="5"/>
      <c r="P36" s="330"/>
      <c r="Q36" s="332"/>
      <c r="R36" s="5"/>
      <c r="S36" s="42"/>
      <c r="U36" s="109"/>
      <c r="V36" s="109"/>
      <c r="W36" s="109"/>
      <c r="X36" s="4"/>
      <c r="Y36" s="4"/>
      <c r="Z36" s="4"/>
      <c r="AA36" s="4"/>
      <c r="AB36" s="4"/>
    </row>
    <row r="37" spans="2:28" s="3" customFormat="1" x14ac:dyDescent="0.3">
      <c r="B37" s="41"/>
      <c r="C37" s="5" t="s">
        <v>208</v>
      </c>
      <c r="D37" s="5"/>
      <c r="E37" s="5"/>
      <c r="F37" s="262"/>
      <c r="G37" s="263"/>
      <c r="H37" s="264"/>
      <c r="I37" s="5"/>
      <c r="J37" s="5"/>
      <c r="K37" s="5"/>
      <c r="L37" s="5"/>
      <c r="M37" s="5"/>
      <c r="N37" s="5"/>
      <c r="O37" s="5"/>
      <c r="P37" s="5"/>
      <c r="Q37" s="5"/>
      <c r="R37" s="5"/>
      <c r="S37" s="42"/>
      <c r="U37" s="109"/>
      <c r="V37" s="109"/>
      <c r="W37" s="109"/>
      <c r="X37" s="4"/>
      <c r="Y37" s="4"/>
      <c r="Z37" s="4"/>
      <c r="AA37" s="4"/>
      <c r="AB37" s="4"/>
    </row>
    <row r="38" spans="2:28" s="3" customFormat="1" ht="14.5" thickBot="1" x14ac:dyDescent="0.35">
      <c r="B38" s="63"/>
      <c r="C38" s="64"/>
      <c r="D38" s="64"/>
      <c r="E38" s="64"/>
      <c r="F38" s="64"/>
      <c r="G38" s="64"/>
      <c r="H38" s="64"/>
      <c r="I38" s="64"/>
      <c r="J38" s="64"/>
      <c r="K38" s="64"/>
      <c r="L38" s="64"/>
      <c r="M38" s="64"/>
      <c r="N38" s="64"/>
      <c r="O38" s="64"/>
      <c r="P38" s="64"/>
      <c r="Q38" s="64"/>
      <c r="R38" s="64"/>
      <c r="S38" s="65"/>
      <c r="U38" s="109"/>
      <c r="V38" s="109"/>
      <c r="W38" s="109"/>
      <c r="X38" s="4"/>
      <c r="Y38" s="4"/>
      <c r="Z38" s="4"/>
      <c r="AA38" s="4"/>
      <c r="AB38" s="4"/>
    </row>
    <row r="39" spans="2:28" s="3" customFormat="1" ht="14.5" thickBot="1" x14ac:dyDescent="0.35">
      <c r="B39" s="66"/>
      <c r="C39" s="66"/>
      <c r="D39" s="66"/>
      <c r="E39" s="66"/>
      <c r="F39" s="66"/>
      <c r="G39" s="66"/>
      <c r="H39" s="66"/>
      <c r="I39" s="66"/>
      <c r="J39" s="66"/>
      <c r="K39" s="66"/>
      <c r="L39" s="66"/>
      <c r="M39" s="66"/>
      <c r="N39" s="66"/>
      <c r="O39" s="66"/>
      <c r="P39" s="66"/>
      <c r="Q39" s="66"/>
      <c r="R39" s="66"/>
      <c r="S39" s="66"/>
      <c r="U39" s="109"/>
      <c r="V39" s="109"/>
      <c r="W39" s="109"/>
      <c r="X39" s="4"/>
      <c r="Y39" s="4"/>
      <c r="Z39" s="4"/>
      <c r="AA39" s="4"/>
      <c r="AB39" s="4"/>
    </row>
    <row r="40" spans="2:28" s="3" customFormat="1" ht="14.5" thickTop="1" x14ac:dyDescent="0.3">
      <c r="B40" s="67"/>
      <c r="C40" s="68"/>
      <c r="D40" s="68"/>
      <c r="E40" s="68"/>
      <c r="F40" s="68"/>
      <c r="G40" s="68"/>
      <c r="H40" s="68"/>
      <c r="I40" s="68"/>
      <c r="J40" s="267"/>
      <c r="K40" s="268"/>
      <c r="L40" s="68"/>
      <c r="M40" s="68"/>
      <c r="N40" s="68"/>
      <c r="O40" s="68"/>
      <c r="P40" s="68"/>
      <c r="Q40" s="68"/>
      <c r="R40" s="68"/>
      <c r="S40" s="69"/>
      <c r="U40" s="109"/>
      <c r="V40" s="109"/>
      <c r="W40" s="109"/>
      <c r="X40" s="4"/>
      <c r="Y40" s="4"/>
      <c r="Z40" s="4"/>
      <c r="AA40" s="4"/>
      <c r="AB40" s="4"/>
    </row>
    <row r="41" spans="2:28" s="3" customFormat="1" ht="18" x14ac:dyDescent="0.4">
      <c r="B41" s="54"/>
      <c r="C41" s="100" t="s">
        <v>89</v>
      </c>
      <c r="D41" s="5"/>
      <c r="E41" s="5"/>
      <c r="F41" s="5"/>
      <c r="G41" s="5"/>
      <c r="H41" s="5"/>
      <c r="I41" s="5"/>
      <c r="J41" s="233"/>
      <c r="K41" s="245"/>
      <c r="L41" s="5"/>
      <c r="M41" s="348" t="s">
        <v>237</v>
      </c>
      <c r="N41" s="348"/>
      <c r="O41" s="5"/>
      <c r="P41" s="5"/>
      <c r="Q41" s="5"/>
      <c r="R41" s="5"/>
      <c r="S41" s="55"/>
      <c r="U41" s="109"/>
      <c r="V41" s="109"/>
      <c r="W41" s="109"/>
      <c r="X41" s="4"/>
      <c r="Y41" s="4"/>
      <c r="Z41" s="4"/>
      <c r="AA41" s="4"/>
      <c r="AB41" s="4"/>
    </row>
    <row r="42" spans="2:28" s="3" customFormat="1" x14ac:dyDescent="0.3">
      <c r="B42" s="54"/>
      <c r="C42" s="8"/>
      <c r="D42" s="5"/>
      <c r="E42" s="5"/>
      <c r="F42" s="5"/>
      <c r="G42" s="5"/>
      <c r="H42" s="5"/>
      <c r="I42" s="5"/>
      <c r="J42" s="252"/>
      <c r="K42" s="253"/>
      <c r="L42" s="5"/>
      <c r="M42" s="340" t="s">
        <v>238</v>
      </c>
      <c r="N42" s="340"/>
      <c r="O42" s="5"/>
      <c r="P42" s="5"/>
      <c r="Q42" s="5"/>
      <c r="R42" s="5"/>
      <c r="S42" s="55"/>
      <c r="U42" s="109"/>
      <c r="V42" s="109"/>
      <c r="W42" s="109"/>
      <c r="X42" s="4"/>
      <c r="Y42" s="4"/>
      <c r="Z42" s="4"/>
      <c r="AA42" s="4"/>
      <c r="AB42" s="4"/>
    </row>
    <row r="43" spans="2:28" s="3" customFormat="1" x14ac:dyDescent="0.3">
      <c r="B43" s="54"/>
      <c r="C43" s="24">
        <v>2.1</v>
      </c>
      <c r="D43" s="10" t="s">
        <v>230</v>
      </c>
      <c r="E43" s="5"/>
      <c r="F43" s="5"/>
      <c r="G43" s="5"/>
      <c r="H43" s="220" t="str">
        <f>IF(AND(ISNUMBER(J46), ISNUMBER(J47), SUM(J46:J47)&lt;&gt;J43), SUM(J46:J47), "")</f>
        <v/>
      </c>
      <c r="I43" s="255"/>
      <c r="J43" s="256"/>
      <c r="K43" s="257"/>
      <c r="L43" s="5"/>
      <c r="M43" s="251"/>
      <c r="N43" s="339"/>
      <c r="O43" s="5"/>
      <c r="P43" s="233" t="str">
        <f>IF(AND(ISNUMBER(J43), ISBLANK(M43)), "←  indicate the unit of measurement", "")</f>
        <v/>
      </c>
      <c r="Q43" s="245"/>
      <c r="R43" s="245"/>
      <c r="S43" s="249"/>
      <c r="U43" s="109"/>
      <c r="V43" s="109"/>
      <c r="W43" s="109"/>
      <c r="X43" s="4"/>
      <c r="Y43" s="4"/>
      <c r="Z43" s="4"/>
      <c r="AA43" s="4"/>
      <c r="AB43" s="4"/>
    </row>
    <row r="44" spans="2:28" s="3" customFormat="1" x14ac:dyDescent="0.3">
      <c r="B44" s="54"/>
      <c r="C44" s="26" t="s">
        <v>109</v>
      </c>
      <c r="D44" s="5" t="s">
        <v>231</v>
      </c>
      <c r="E44" s="5"/>
      <c r="F44" s="5"/>
      <c r="G44" s="5"/>
      <c r="H44" s="233"/>
      <c r="I44" s="245"/>
      <c r="J44" s="246"/>
      <c r="K44" s="247"/>
      <c r="L44" s="5"/>
      <c r="M44" s="251"/>
      <c r="N44" s="339"/>
      <c r="O44" s="5"/>
      <c r="P44" s="233"/>
      <c r="Q44" s="245"/>
      <c r="R44" s="245"/>
      <c r="S44" s="249"/>
      <c r="U44" s="109"/>
      <c r="V44" s="109"/>
      <c r="W44" s="109"/>
      <c r="X44" s="4"/>
      <c r="Y44" s="4"/>
      <c r="Z44" s="4"/>
      <c r="AA44" s="4"/>
      <c r="AB44" s="4"/>
    </row>
    <row r="45" spans="2:28" s="3" customFormat="1" x14ac:dyDescent="0.3">
      <c r="B45" s="54"/>
      <c r="C45" s="26" t="s">
        <v>110</v>
      </c>
      <c r="D45" s="5" t="s">
        <v>232</v>
      </c>
      <c r="E45" s="5"/>
      <c r="F45" s="5"/>
      <c r="G45" s="5"/>
      <c r="H45" s="5"/>
      <c r="I45" s="36"/>
      <c r="J45" s="262"/>
      <c r="K45" s="264"/>
      <c r="L45" s="5"/>
      <c r="M45" s="251"/>
      <c r="N45" s="339"/>
      <c r="O45" s="5"/>
      <c r="P45" s="5"/>
      <c r="Q45" s="36"/>
      <c r="R45" s="36"/>
      <c r="S45" s="86"/>
      <c r="U45" s="109"/>
      <c r="V45" s="109"/>
      <c r="W45" s="109"/>
      <c r="X45" s="4"/>
      <c r="Y45" s="4"/>
      <c r="Z45" s="4"/>
      <c r="AA45" s="4"/>
      <c r="AB45" s="4"/>
    </row>
    <row r="46" spans="2:28" s="3" customFormat="1" x14ac:dyDescent="0.3">
      <c r="B46" s="54"/>
      <c r="C46" s="26" t="s">
        <v>111</v>
      </c>
      <c r="D46" s="5" t="s">
        <v>233</v>
      </c>
      <c r="E46" s="5"/>
      <c r="F46" s="5"/>
      <c r="G46" s="5"/>
      <c r="H46" s="233"/>
      <c r="I46" s="245"/>
      <c r="J46" s="251"/>
      <c r="K46" s="251"/>
      <c r="L46" s="5"/>
      <c r="M46" s="251"/>
      <c r="N46" s="339"/>
      <c r="O46" s="5"/>
      <c r="P46" s="233" t="str">
        <f>IF(AND(ISNUMBER(J46), ISBLANK(M46)), "←  indicate the unit of measurement", "")</f>
        <v/>
      </c>
      <c r="Q46" s="245"/>
      <c r="R46" s="245"/>
      <c r="S46" s="249"/>
      <c r="U46" s="109"/>
      <c r="V46" s="109"/>
      <c r="W46" s="109"/>
      <c r="X46" s="4"/>
      <c r="Y46" s="4"/>
      <c r="Z46" s="4"/>
      <c r="AA46" s="4"/>
      <c r="AB46" s="4"/>
    </row>
    <row r="47" spans="2:28" s="3" customFormat="1" x14ac:dyDescent="0.3">
      <c r="B47" s="54"/>
      <c r="C47" s="27" t="s">
        <v>112</v>
      </c>
      <c r="D47" s="38" t="s">
        <v>234</v>
      </c>
      <c r="E47" s="5"/>
      <c r="F47" s="5"/>
      <c r="G47" s="5"/>
      <c r="H47" s="233"/>
      <c r="I47" s="245"/>
      <c r="J47" s="251"/>
      <c r="K47" s="251"/>
      <c r="L47" s="5"/>
      <c r="M47" s="251"/>
      <c r="N47" s="339"/>
      <c r="O47" s="5"/>
      <c r="P47" s="233" t="str">
        <f>IF(AND(ISNUMBER(J47), ISBLANK(M47)), "←  indicate the unit of measurement", "")</f>
        <v/>
      </c>
      <c r="Q47" s="245"/>
      <c r="R47" s="245"/>
      <c r="S47" s="249"/>
      <c r="U47" s="109"/>
      <c r="V47" s="109"/>
      <c r="W47" s="109"/>
      <c r="X47" s="4"/>
      <c r="Y47" s="4"/>
      <c r="Z47" s="4"/>
      <c r="AA47" s="4"/>
      <c r="AB47" s="4"/>
    </row>
    <row r="48" spans="2:28" s="3" customFormat="1" x14ac:dyDescent="0.3">
      <c r="B48" s="54"/>
      <c r="C48" s="27" t="s">
        <v>113</v>
      </c>
      <c r="D48" s="34" t="s">
        <v>235</v>
      </c>
      <c r="E48" s="5"/>
      <c r="F48" s="5"/>
      <c r="G48" s="5"/>
      <c r="H48" s="233"/>
      <c r="I48" s="245"/>
      <c r="J48" s="246"/>
      <c r="K48" s="247"/>
      <c r="L48" s="5"/>
      <c r="M48" s="251"/>
      <c r="N48" s="339"/>
      <c r="O48" s="5"/>
      <c r="P48" s="233"/>
      <c r="Q48" s="245"/>
      <c r="R48" s="245"/>
      <c r="S48" s="249"/>
      <c r="U48" s="109"/>
      <c r="V48" s="109"/>
      <c r="W48" s="109"/>
      <c r="X48" s="4"/>
      <c r="Y48" s="4"/>
      <c r="Z48" s="4"/>
      <c r="AA48" s="4"/>
      <c r="AB48" s="4"/>
    </row>
    <row r="49" spans="2:28" s="3" customFormat="1" x14ac:dyDescent="0.3">
      <c r="B49" s="54"/>
      <c r="C49" s="27" t="s">
        <v>114</v>
      </c>
      <c r="D49" s="39" t="s">
        <v>236</v>
      </c>
      <c r="E49" s="5"/>
      <c r="F49" s="5"/>
      <c r="G49" s="5"/>
      <c r="H49" s="233"/>
      <c r="I49" s="245"/>
      <c r="J49" s="246"/>
      <c r="K49" s="247"/>
      <c r="L49" s="5"/>
      <c r="M49" s="251"/>
      <c r="N49" s="339"/>
      <c r="O49" s="5"/>
      <c r="P49" s="233"/>
      <c r="Q49" s="245"/>
      <c r="R49" s="245"/>
      <c r="S49" s="249"/>
      <c r="U49" s="109"/>
      <c r="V49" s="109"/>
      <c r="W49" s="109"/>
      <c r="X49" s="4"/>
      <c r="Y49" s="4"/>
      <c r="Z49" s="4"/>
      <c r="AA49" s="4"/>
      <c r="AB49" s="4"/>
    </row>
    <row r="50" spans="2:28" s="3" customFormat="1" x14ac:dyDescent="0.3">
      <c r="B50" s="54"/>
      <c r="C50" s="43"/>
      <c r="D50" s="8"/>
      <c r="E50" s="5"/>
      <c r="F50" s="5"/>
      <c r="G50" s="5"/>
      <c r="H50" s="5"/>
      <c r="I50" s="36"/>
      <c r="J50" s="36"/>
      <c r="K50" s="36"/>
      <c r="L50" s="5"/>
      <c r="M50" s="5"/>
      <c r="N50" s="5"/>
      <c r="O50" s="5"/>
      <c r="P50" s="5"/>
      <c r="Q50" s="36"/>
      <c r="R50" s="36"/>
      <c r="S50" s="86"/>
      <c r="U50" s="109"/>
      <c r="V50" s="109"/>
      <c r="W50" s="109"/>
      <c r="X50" s="4"/>
      <c r="Y50" s="4"/>
      <c r="Z50" s="4"/>
      <c r="AA50" s="4"/>
      <c r="AB50" s="4"/>
    </row>
    <row r="51" spans="2:28" s="3" customFormat="1" x14ac:dyDescent="0.3">
      <c r="B51" s="54"/>
      <c r="C51" s="28">
        <v>2.2000000000000002</v>
      </c>
      <c r="D51" s="334" t="s">
        <v>91</v>
      </c>
      <c r="E51" s="334"/>
      <c r="F51" s="334"/>
      <c r="G51" s="5"/>
      <c r="H51" s="5"/>
      <c r="I51" s="5"/>
      <c r="J51" s="340"/>
      <c r="K51" s="340"/>
      <c r="L51" s="5"/>
      <c r="M51" s="5"/>
      <c r="N51" s="5"/>
      <c r="O51" s="5"/>
      <c r="P51" s="5"/>
      <c r="Q51" s="36"/>
      <c r="R51" s="36"/>
      <c r="S51" s="86"/>
      <c r="U51" s="109"/>
      <c r="V51" s="109"/>
      <c r="W51" s="109"/>
      <c r="X51" s="4"/>
      <c r="Y51" s="4"/>
      <c r="Z51" s="4"/>
      <c r="AA51" s="4"/>
      <c r="AB51" s="4"/>
    </row>
    <row r="52" spans="2:28" s="3" customFormat="1" x14ac:dyDescent="0.3">
      <c r="B52" s="54"/>
      <c r="C52" s="26" t="s">
        <v>115</v>
      </c>
      <c r="D52" s="232" t="s">
        <v>223</v>
      </c>
      <c r="E52" s="233"/>
      <c r="F52" s="233"/>
      <c r="G52" s="233"/>
      <c r="H52" s="233"/>
      <c r="I52" s="234"/>
      <c r="J52" s="251"/>
      <c r="K52" s="339"/>
      <c r="L52" s="5"/>
      <c r="M52" s="5"/>
      <c r="N52" s="5"/>
      <c r="O52" s="5"/>
      <c r="P52" s="5"/>
      <c r="Q52" s="36"/>
      <c r="R52" s="36"/>
      <c r="S52" s="86"/>
      <c r="U52" s="109"/>
      <c r="V52" s="109"/>
      <c r="W52" s="109"/>
      <c r="X52" s="4"/>
      <c r="Y52" s="4"/>
      <c r="Z52" s="4"/>
      <c r="AA52" s="4"/>
      <c r="AB52" s="4"/>
    </row>
    <row r="53" spans="2:28" s="3" customFormat="1" x14ac:dyDescent="0.3">
      <c r="B53" s="54"/>
      <c r="C53" s="26" t="s">
        <v>116</v>
      </c>
      <c r="D53" s="232" t="s">
        <v>224</v>
      </c>
      <c r="E53" s="233"/>
      <c r="F53" s="233"/>
      <c r="G53" s="233"/>
      <c r="H53" s="233"/>
      <c r="I53" s="234"/>
      <c r="J53" s="251"/>
      <c r="K53" s="339"/>
      <c r="L53" s="5"/>
      <c r="M53" s="5"/>
      <c r="N53" s="5"/>
      <c r="O53" s="5"/>
      <c r="P53" s="5"/>
      <c r="Q53" s="36"/>
      <c r="R53" s="36"/>
      <c r="S53" s="86"/>
      <c r="U53" s="109"/>
      <c r="V53" s="109"/>
      <c r="W53" s="109"/>
      <c r="X53" s="4"/>
      <c r="Y53" s="4"/>
      <c r="Z53" s="4"/>
      <c r="AA53" s="4"/>
      <c r="AB53" s="4"/>
    </row>
    <row r="54" spans="2:28" s="11" customFormat="1" x14ac:dyDescent="0.3">
      <c r="B54" s="54"/>
      <c r="C54" s="26" t="s">
        <v>117</v>
      </c>
      <c r="D54" s="233" t="s">
        <v>225</v>
      </c>
      <c r="E54" s="245"/>
      <c r="F54" s="245"/>
      <c r="G54" s="245"/>
      <c r="H54" s="245"/>
      <c r="I54" s="338"/>
      <c r="J54" s="251"/>
      <c r="K54" s="339"/>
      <c r="L54" s="5"/>
      <c r="M54" s="5"/>
      <c r="N54" s="5"/>
      <c r="O54" s="5"/>
      <c r="P54" s="5"/>
      <c r="Q54" s="36"/>
      <c r="R54" s="36"/>
      <c r="S54" s="86"/>
      <c r="U54" s="110"/>
      <c r="V54" s="110"/>
      <c r="W54" s="110"/>
      <c r="X54" s="12"/>
      <c r="Y54" s="12"/>
      <c r="Z54" s="12"/>
      <c r="AA54" s="12"/>
      <c r="AB54" s="12"/>
    </row>
    <row r="55" spans="2:28" s="3" customFormat="1" x14ac:dyDescent="0.3">
      <c r="B55" s="54"/>
      <c r="C55" s="26" t="s">
        <v>118</v>
      </c>
      <c r="D55" s="232" t="s">
        <v>226</v>
      </c>
      <c r="E55" s="233"/>
      <c r="F55" s="233"/>
      <c r="G55" s="233"/>
      <c r="H55" s="233"/>
      <c r="I55" s="234"/>
      <c r="J55" s="262"/>
      <c r="K55" s="264"/>
      <c r="L55" s="5"/>
      <c r="M55" s="5"/>
      <c r="N55" s="5"/>
      <c r="O55" s="5"/>
      <c r="P55" s="5"/>
      <c r="Q55" s="36"/>
      <c r="R55" s="36"/>
      <c r="S55" s="86"/>
      <c r="U55" s="109"/>
      <c r="V55" s="109"/>
      <c r="W55" s="109"/>
      <c r="X55" s="4"/>
      <c r="Y55" s="4"/>
      <c r="Z55" s="4"/>
      <c r="AA55" s="4"/>
      <c r="AB55" s="4"/>
    </row>
    <row r="56" spans="2:28" s="3" customFormat="1" x14ac:dyDescent="0.3">
      <c r="B56" s="54"/>
      <c r="C56" s="26" t="s">
        <v>119</v>
      </c>
      <c r="D56" s="232" t="s">
        <v>227</v>
      </c>
      <c r="E56" s="233"/>
      <c r="F56" s="233"/>
      <c r="G56" s="233"/>
      <c r="H56" s="233"/>
      <c r="I56" s="234"/>
      <c r="J56" s="262"/>
      <c r="K56" s="264"/>
      <c r="L56" s="5"/>
      <c r="M56" s="5"/>
      <c r="N56" s="5"/>
      <c r="O56" s="5"/>
      <c r="P56" s="5"/>
      <c r="Q56" s="36"/>
      <c r="R56" s="36"/>
      <c r="S56" s="86"/>
      <c r="U56" s="109"/>
      <c r="V56" s="109"/>
      <c r="W56" s="109"/>
      <c r="X56" s="4"/>
      <c r="Y56" s="4"/>
      <c r="Z56" s="4"/>
      <c r="AA56" s="4"/>
      <c r="AB56" s="4"/>
    </row>
    <row r="57" spans="2:28" s="3" customFormat="1" x14ac:dyDescent="0.3">
      <c r="B57" s="54"/>
      <c r="C57" s="27" t="s">
        <v>120</v>
      </c>
      <c r="D57" s="235" t="s">
        <v>228</v>
      </c>
      <c r="E57" s="235"/>
      <c r="F57" s="235"/>
      <c r="G57" s="235"/>
      <c r="H57" s="235"/>
      <c r="I57" s="236"/>
      <c r="J57" s="262"/>
      <c r="K57" s="264"/>
      <c r="L57" s="5"/>
      <c r="M57" s="5"/>
      <c r="N57" s="5"/>
      <c r="O57" s="5"/>
      <c r="P57" s="5"/>
      <c r="Q57" s="36"/>
      <c r="R57" s="36"/>
      <c r="S57" s="86"/>
      <c r="U57" s="109"/>
      <c r="V57" s="109"/>
      <c r="W57" s="109"/>
      <c r="X57" s="4"/>
      <c r="Y57" s="4"/>
      <c r="Z57" s="4"/>
      <c r="AA57" s="4"/>
      <c r="AB57" s="4"/>
    </row>
    <row r="58" spans="2:28" s="3" customFormat="1" x14ac:dyDescent="0.3">
      <c r="B58" s="54"/>
      <c r="C58" s="26" t="s">
        <v>121</v>
      </c>
      <c r="D58" s="237" t="s">
        <v>229</v>
      </c>
      <c r="E58" s="233"/>
      <c r="F58" s="233"/>
      <c r="G58" s="233"/>
      <c r="H58" s="233"/>
      <c r="I58" s="234"/>
      <c r="J58" s="262"/>
      <c r="K58" s="264"/>
      <c r="L58" s="5"/>
      <c r="M58" s="5"/>
      <c r="N58" s="5"/>
      <c r="O58" s="5"/>
      <c r="P58" s="5"/>
      <c r="Q58" s="36"/>
      <c r="R58" s="36"/>
      <c r="S58" s="86"/>
      <c r="U58" s="109"/>
      <c r="V58" s="109"/>
      <c r="W58" s="109"/>
      <c r="X58" s="4"/>
      <c r="Y58" s="4"/>
      <c r="Z58" s="4"/>
      <c r="AA58" s="4"/>
      <c r="AB58" s="4"/>
    </row>
    <row r="59" spans="2:28" s="11" customFormat="1" ht="14.5" thickBot="1" x14ac:dyDescent="0.35">
      <c r="B59" s="56"/>
      <c r="C59" s="44"/>
      <c r="D59" s="44"/>
      <c r="E59" s="44"/>
      <c r="F59" s="44"/>
      <c r="G59" s="44"/>
      <c r="H59" s="44"/>
      <c r="I59" s="44"/>
      <c r="J59" s="323"/>
      <c r="K59" s="323"/>
      <c r="L59" s="44"/>
      <c r="M59" s="282"/>
      <c r="N59" s="282"/>
      <c r="O59" s="44"/>
      <c r="P59" s="324"/>
      <c r="Q59" s="324"/>
      <c r="R59" s="324"/>
      <c r="S59" s="325"/>
      <c r="U59" s="110"/>
      <c r="V59" s="110"/>
      <c r="W59" s="110"/>
      <c r="X59" s="12"/>
      <c r="Y59" s="12"/>
      <c r="Z59" s="12"/>
      <c r="AA59" s="12"/>
      <c r="AB59" s="12"/>
    </row>
    <row r="60" spans="2:28" s="3" customFormat="1" ht="15" thickTop="1" thickBot="1" x14ac:dyDescent="0.35">
      <c r="B60" s="45"/>
      <c r="C60" s="45"/>
      <c r="D60" s="45"/>
      <c r="E60" s="45"/>
      <c r="F60" s="45"/>
      <c r="G60" s="45"/>
      <c r="H60" s="45"/>
      <c r="I60" s="45"/>
      <c r="J60" s="45"/>
      <c r="K60" s="45"/>
      <c r="L60" s="45"/>
      <c r="M60" s="45"/>
      <c r="N60" s="45"/>
      <c r="O60" s="45"/>
      <c r="P60" s="45"/>
      <c r="Q60" s="45"/>
      <c r="R60" s="45"/>
      <c r="S60" s="45"/>
      <c r="U60" s="109"/>
      <c r="V60" s="109"/>
      <c r="W60" s="109"/>
      <c r="X60" s="4"/>
      <c r="Y60" s="4"/>
      <c r="Z60" s="4"/>
      <c r="AA60" s="4"/>
      <c r="AB60" s="4"/>
    </row>
    <row r="61" spans="2:28" s="4" customFormat="1" ht="14.5" thickTop="1" x14ac:dyDescent="0.3">
      <c r="B61" s="67"/>
      <c r="C61" s="68"/>
      <c r="D61" s="68"/>
      <c r="E61" s="68"/>
      <c r="F61" s="68"/>
      <c r="G61" s="68"/>
      <c r="H61" s="68"/>
      <c r="I61" s="68"/>
      <c r="J61" s="68"/>
      <c r="K61" s="68"/>
      <c r="L61" s="68"/>
      <c r="M61" s="68"/>
      <c r="N61" s="68"/>
      <c r="O61" s="68"/>
      <c r="P61" s="90"/>
      <c r="Q61" s="68"/>
      <c r="R61" s="91"/>
      <c r="S61" s="70"/>
      <c r="U61" s="109"/>
      <c r="V61" s="109"/>
      <c r="W61" s="109"/>
    </row>
    <row r="62" spans="2:28" s="4" customFormat="1" ht="18" x14ac:dyDescent="0.4">
      <c r="B62" s="54"/>
      <c r="C62" s="100" t="s">
        <v>373</v>
      </c>
      <c r="D62" s="5"/>
      <c r="E62" s="5"/>
      <c r="F62" s="5"/>
      <c r="G62" s="5"/>
      <c r="H62" s="5"/>
      <c r="I62" s="5"/>
      <c r="J62" s="5"/>
      <c r="K62" s="5"/>
      <c r="L62" s="5"/>
      <c r="M62" s="53"/>
      <c r="N62" s="5"/>
      <c r="O62" s="5"/>
      <c r="P62" s="5"/>
      <c r="Q62" s="5"/>
      <c r="R62" s="5"/>
      <c r="S62" s="71"/>
      <c r="U62" s="109"/>
      <c r="V62" s="109"/>
      <c r="W62" s="109"/>
    </row>
    <row r="63" spans="2:28" s="4" customFormat="1" ht="18.5" thickBot="1" x14ac:dyDescent="0.45">
      <c r="B63" s="54"/>
      <c r="C63" s="100"/>
      <c r="D63" s="5"/>
      <c r="E63" s="5"/>
      <c r="F63" s="5"/>
      <c r="G63" s="5"/>
      <c r="H63" s="5"/>
      <c r="I63" s="5"/>
      <c r="J63" s="5"/>
      <c r="K63" s="5"/>
      <c r="L63" s="5"/>
      <c r="M63" s="53"/>
      <c r="N63" s="5"/>
      <c r="O63" s="5"/>
      <c r="P63" s="5"/>
      <c r="Q63" s="5"/>
      <c r="R63" s="5"/>
      <c r="S63" s="71"/>
      <c r="U63" s="109"/>
      <c r="V63" s="109"/>
      <c r="W63" s="109"/>
    </row>
    <row r="64" spans="2:28" s="4" customFormat="1" ht="14.5" thickBot="1" x14ac:dyDescent="0.35">
      <c r="B64" s="54"/>
      <c r="C64" s="9">
        <v>3.1</v>
      </c>
      <c r="D64" s="10" t="s">
        <v>217</v>
      </c>
      <c r="E64" s="5"/>
      <c r="F64" s="5"/>
      <c r="G64" s="5"/>
      <c r="H64" s="5"/>
      <c r="I64" s="5"/>
      <c r="J64" s="5"/>
      <c r="K64" s="238"/>
      <c r="L64" s="239"/>
      <c r="M64" s="240"/>
      <c r="N64" s="5"/>
      <c r="O64" s="220" t="str">
        <f>IF(AND(ISNUMBER(K64), ISNUMBER(K67), K64&gt;K67), "5.2 &lt; 5.1", "")</f>
        <v/>
      </c>
      <c r="P64" s="354"/>
      <c r="Q64" s="354"/>
      <c r="R64" s="92"/>
      <c r="S64" s="71"/>
      <c r="U64" s="109"/>
      <c r="V64" s="109"/>
      <c r="W64" s="109"/>
    </row>
    <row r="65" spans="2:28" ht="14.5" thickBot="1" x14ac:dyDescent="0.35">
      <c r="B65" s="54"/>
      <c r="C65" s="30" t="s">
        <v>19</v>
      </c>
      <c r="D65" s="6" t="s">
        <v>221</v>
      </c>
      <c r="E65" s="5"/>
      <c r="F65" s="5"/>
      <c r="G65" s="5"/>
      <c r="H65" s="5"/>
      <c r="I65" s="5"/>
      <c r="J65" s="5"/>
      <c r="K65" s="238"/>
      <c r="L65" s="239"/>
      <c r="M65" s="240"/>
      <c r="N65" s="5"/>
      <c r="O65" s="31"/>
      <c r="P65" s="33"/>
      <c r="Q65" s="33"/>
      <c r="R65" s="92"/>
      <c r="S65" s="71"/>
    </row>
    <row r="66" spans="2:28" s="3" customFormat="1" ht="14.5" thickBot="1" x14ac:dyDescent="0.35">
      <c r="B66" s="54"/>
      <c r="C66" s="30" t="s">
        <v>21</v>
      </c>
      <c r="D66" s="6" t="s">
        <v>222</v>
      </c>
      <c r="E66" s="5"/>
      <c r="F66" s="5"/>
      <c r="G66" s="5"/>
      <c r="H66" s="5"/>
      <c r="I66" s="5"/>
      <c r="J66" s="5"/>
      <c r="K66" s="238"/>
      <c r="L66" s="239"/>
      <c r="M66" s="240"/>
      <c r="N66" s="5"/>
      <c r="O66" s="31"/>
      <c r="P66" s="33"/>
      <c r="Q66" s="33"/>
      <c r="R66" s="92"/>
      <c r="S66" s="71"/>
      <c r="U66" s="109"/>
      <c r="V66" s="109"/>
      <c r="W66" s="109"/>
      <c r="X66" s="4"/>
      <c r="Y66" s="4"/>
      <c r="Z66" s="4"/>
      <c r="AA66" s="4"/>
      <c r="AB66" s="4"/>
    </row>
    <row r="67" spans="2:28" s="11" customFormat="1" ht="14.5" thickBot="1" x14ac:dyDescent="0.35">
      <c r="B67" s="54"/>
      <c r="C67" s="9">
        <v>3.2</v>
      </c>
      <c r="D67" s="10" t="s">
        <v>218</v>
      </c>
      <c r="E67" s="5"/>
      <c r="F67" s="5"/>
      <c r="G67" s="5"/>
      <c r="H67" s="5"/>
      <c r="I67" s="5"/>
      <c r="J67" s="5"/>
      <c r="K67" s="238"/>
      <c r="L67" s="355"/>
      <c r="M67" s="356"/>
      <c r="N67" s="5"/>
      <c r="O67" s="220" t="str">
        <f>IF(AND(ISNUMBER(K64), ISNUMBER(K67), K67&lt;K64), "5.1 &gt; 5.2", "")</f>
        <v/>
      </c>
      <c r="P67" s="354"/>
      <c r="Q67" s="354"/>
      <c r="R67" s="92"/>
      <c r="S67" s="71"/>
      <c r="U67" s="110"/>
      <c r="V67" s="110"/>
      <c r="W67" s="110"/>
      <c r="X67" s="12"/>
      <c r="Y67" s="12"/>
      <c r="Z67" s="12"/>
      <c r="AA67" s="12"/>
      <c r="AB67" s="12"/>
    </row>
    <row r="68" spans="2:28" x14ac:dyDescent="0.3">
      <c r="B68" s="54"/>
      <c r="C68" s="30"/>
      <c r="D68" s="5" t="s">
        <v>219</v>
      </c>
      <c r="E68" s="5"/>
      <c r="F68" s="5"/>
      <c r="G68" s="5"/>
      <c r="H68" s="5"/>
      <c r="I68" s="5"/>
      <c r="J68" s="5"/>
      <c r="K68" s="5"/>
      <c r="L68" s="5"/>
      <c r="M68" s="5"/>
      <c r="N68" s="5"/>
      <c r="O68" s="5"/>
      <c r="P68" s="5"/>
      <c r="Q68" s="5"/>
      <c r="R68" s="92"/>
      <c r="S68" s="71"/>
    </row>
    <row r="69" spans="2:28" s="3" customFormat="1" x14ac:dyDescent="0.3">
      <c r="B69" s="54"/>
      <c r="C69" s="30"/>
      <c r="D69" s="5" t="s">
        <v>220</v>
      </c>
      <c r="E69" s="5"/>
      <c r="F69" s="5"/>
      <c r="G69" s="5"/>
      <c r="H69" s="5"/>
      <c r="I69" s="5"/>
      <c r="J69" s="5"/>
      <c r="K69" s="5"/>
      <c r="L69" s="5"/>
      <c r="M69" s="5"/>
      <c r="N69" s="5"/>
      <c r="O69" s="5"/>
      <c r="P69" s="5"/>
      <c r="Q69" s="5"/>
      <c r="R69" s="92"/>
      <c r="S69" s="71"/>
      <c r="U69" s="109"/>
      <c r="V69" s="109"/>
      <c r="W69" s="109"/>
      <c r="X69" s="4"/>
      <c r="Y69" s="4"/>
      <c r="Z69" s="4"/>
      <c r="AA69" s="4"/>
      <c r="AB69" s="4"/>
    </row>
    <row r="70" spans="2:28" s="3" customFormat="1" ht="14.5" thickBot="1" x14ac:dyDescent="0.35">
      <c r="B70" s="56"/>
      <c r="C70" s="44"/>
      <c r="D70" s="44"/>
      <c r="E70" s="44"/>
      <c r="F70" s="44"/>
      <c r="G70" s="44"/>
      <c r="H70" s="44"/>
      <c r="I70" s="44"/>
      <c r="J70" s="44"/>
      <c r="K70" s="44"/>
      <c r="L70" s="44"/>
      <c r="M70" s="282"/>
      <c r="N70" s="282"/>
      <c r="O70" s="44"/>
      <c r="P70" s="282"/>
      <c r="Q70" s="282"/>
      <c r="R70" s="44"/>
      <c r="S70" s="57"/>
      <c r="U70" s="109"/>
      <c r="V70" s="109"/>
      <c r="W70" s="109"/>
      <c r="X70" s="4"/>
      <c r="Y70" s="4"/>
      <c r="Z70" s="4"/>
      <c r="AA70" s="4"/>
      <c r="AB70" s="4"/>
    </row>
    <row r="71" spans="2:28" s="3" customFormat="1" ht="15" thickTop="1" thickBot="1" x14ac:dyDescent="0.35">
      <c r="B71" s="45"/>
      <c r="C71" s="45"/>
      <c r="D71" s="45"/>
      <c r="E71" s="45"/>
      <c r="F71" s="45"/>
      <c r="G71" s="45"/>
      <c r="H71" s="45"/>
      <c r="I71" s="45"/>
      <c r="J71" s="45"/>
      <c r="K71" s="45"/>
      <c r="L71" s="45"/>
      <c r="M71" s="45"/>
      <c r="N71" s="45"/>
      <c r="O71" s="45"/>
      <c r="P71" s="45"/>
      <c r="Q71" s="45"/>
      <c r="R71" s="45"/>
      <c r="S71" s="45"/>
      <c r="U71" s="109"/>
      <c r="V71" s="109"/>
      <c r="W71" s="109"/>
      <c r="X71" s="4"/>
      <c r="Y71" s="4"/>
      <c r="Z71" s="4"/>
      <c r="AA71" s="4"/>
      <c r="AB71" s="4"/>
    </row>
    <row r="72" spans="2:28" s="3" customFormat="1" ht="14.5" thickTop="1" x14ac:dyDescent="0.3">
      <c r="B72" s="67"/>
      <c r="C72" s="68"/>
      <c r="D72" s="68"/>
      <c r="E72" s="68"/>
      <c r="F72" s="68"/>
      <c r="G72" s="68"/>
      <c r="H72" s="68"/>
      <c r="I72" s="68"/>
      <c r="J72" s="68"/>
      <c r="K72" s="68"/>
      <c r="L72" s="68"/>
      <c r="M72" s="68"/>
      <c r="N72" s="68"/>
      <c r="O72" s="68"/>
      <c r="P72" s="68"/>
      <c r="Q72" s="68"/>
      <c r="R72" s="68"/>
      <c r="S72" s="69"/>
      <c r="U72" s="109"/>
      <c r="V72" s="109"/>
      <c r="W72" s="109"/>
      <c r="X72" s="4"/>
      <c r="Y72" s="4"/>
      <c r="Z72" s="4"/>
      <c r="AA72" s="4"/>
      <c r="AB72" s="4"/>
    </row>
    <row r="73" spans="2:28" s="3" customFormat="1" ht="18" x14ac:dyDescent="0.4">
      <c r="B73" s="54"/>
      <c r="C73" s="100" t="s">
        <v>374</v>
      </c>
      <c r="D73" s="5"/>
      <c r="E73" s="5"/>
      <c r="F73" s="5"/>
      <c r="G73" s="5"/>
      <c r="H73" s="5"/>
      <c r="I73" s="5"/>
      <c r="J73" s="5"/>
      <c r="K73" s="5"/>
      <c r="L73" s="5"/>
      <c r="M73" s="5"/>
      <c r="N73" s="5"/>
      <c r="O73" s="5"/>
      <c r="P73" s="5"/>
      <c r="Q73" s="5"/>
      <c r="R73" s="5"/>
      <c r="S73" s="55"/>
      <c r="U73" s="109"/>
      <c r="V73" s="109"/>
      <c r="W73" s="109"/>
      <c r="X73" s="4"/>
      <c r="Y73" s="4"/>
      <c r="Z73" s="4"/>
      <c r="AA73" s="4"/>
      <c r="AB73" s="4"/>
    </row>
    <row r="74" spans="2:28" s="3" customFormat="1" ht="14.5" thickBot="1" x14ac:dyDescent="0.35">
      <c r="B74" s="54"/>
      <c r="C74" s="5"/>
      <c r="D74" s="7"/>
      <c r="E74" s="5"/>
      <c r="F74" s="5"/>
      <c r="G74" s="5"/>
      <c r="H74" s="5"/>
      <c r="I74" s="5"/>
      <c r="J74" s="5"/>
      <c r="K74" s="349" t="s">
        <v>1577</v>
      </c>
      <c r="L74" s="349"/>
      <c r="M74" s="349"/>
      <c r="N74" s="72"/>
      <c r="O74" s="349" t="s">
        <v>1578</v>
      </c>
      <c r="P74" s="349"/>
      <c r="Q74" s="349"/>
      <c r="R74" s="5"/>
      <c r="S74" s="55"/>
      <c r="U74" s="109"/>
      <c r="V74" s="109"/>
      <c r="W74" s="109"/>
      <c r="X74" s="4"/>
      <c r="Y74" s="4"/>
      <c r="Z74" s="4"/>
      <c r="AA74" s="4"/>
      <c r="AB74" s="4"/>
    </row>
    <row r="75" spans="2:28" s="3" customFormat="1" ht="16.5" thickTop="1" thickBot="1" x14ac:dyDescent="0.4">
      <c r="B75" s="54"/>
      <c r="C75" s="102">
        <v>4</v>
      </c>
      <c r="D75" s="103" t="s">
        <v>239</v>
      </c>
      <c r="E75" s="104"/>
      <c r="F75" s="103"/>
      <c r="G75" s="74"/>
      <c r="H75" s="74"/>
      <c r="I75" s="227" t="str">
        <f>IF((SUM(K77, K95, K101, K120))&lt;&gt;K75,(SUM(K77, K95, K101, K120)),"")</f>
        <v/>
      </c>
      <c r="J75" s="227"/>
      <c r="K75" s="350">
        <f>SUM(K77,K95,K101,K120)</f>
        <v>0</v>
      </c>
      <c r="L75" s="351"/>
      <c r="M75" s="352"/>
      <c r="N75" s="75"/>
      <c r="O75" s="350">
        <f>SUM(O77,O95,O101,O120)</f>
        <v>0</v>
      </c>
      <c r="P75" s="351"/>
      <c r="Q75" s="352"/>
      <c r="R75" s="93" t="str">
        <f>IF((SUM(O77, O95, O101, O120))&lt;&gt;O75,(SUM(O77, O95, O101, O120)),"")</f>
        <v/>
      </c>
      <c r="S75" s="55"/>
      <c r="U75" s="111"/>
      <c r="V75" s="111"/>
      <c r="W75" s="111"/>
      <c r="X75" s="112"/>
      <c r="Y75" s="15"/>
      <c r="Z75" s="15"/>
      <c r="AA75" s="15"/>
      <c r="AB75" s="4"/>
    </row>
    <row r="76" spans="2:28" s="3" customFormat="1" ht="15" thickTop="1" thickBot="1" x14ac:dyDescent="0.35">
      <c r="B76" s="54"/>
      <c r="C76" s="5"/>
      <c r="D76" s="7"/>
      <c r="E76" s="5"/>
      <c r="F76" s="5"/>
      <c r="G76" s="5"/>
      <c r="H76" s="5"/>
      <c r="I76" s="220"/>
      <c r="J76" s="225"/>
      <c r="K76" s="353"/>
      <c r="L76" s="353"/>
      <c r="M76" s="353"/>
      <c r="N76" s="31"/>
      <c r="O76" s="353"/>
      <c r="P76" s="353"/>
      <c r="Q76" s="353"/>
      <c r="R76" s="220"/>
      <c r="S76" s="285"/>
      <c r="U76" s="109"/>
      <c r="V76" s="109"/>
      <c r="W76" s="109"/>
      <c r="X76" s="4"/>
      <c r="Y76" s="4"/>
      <c r="Z76" s="4"/>
      <c r="AA76" s="4"/>
      <c r="AB76" s="4"/>
    </row>
    <row r="77" spans="2:28" s="3" customFormat="1" ht="14.5" thickBot="1" x14ac:dyDescent="0.35">
      <c r="B77" s="54"/>
      <c r="C77" s="28">
        <v>4.0999999999999996</v>
      </c>
      <c r="D77" s="29" t="s">
        <v>258</v>
      </c>
      <c r="E77" s="31"/>
      <c r="F77" s="31"/>
      <c r="G77" s="31"/>
      <c r="H77" s="31"/>
      <c r="I77" s="31"/>
      <c r="J77" s="31"/>
      <c r="K77" s="360">
        <f>SUM(K79,K85,K91:M93)</f>
        <v>0</v>
      </c>
      <c r="L77" s="361"/>
      <c r="M77" s="362"/>
      <c r="N77" s="31"/>
      <c r="O77" s="360">
        <f>SUM(O79,O85,O91:Q93)</f>
        <v>0</v>
      </c>
      <c r="P77" s="361"/>
      <c r="Q77" s="362"/>
      <c r="R77" s="297" t="str">
        <f>IF(SUM(O80:O83,O86:O89,O91:O93)&lt;&gt;O77, SUM(O80:O83,O86:O89,O91:O93), "")</f>
        <v/>
      </c>
      <c r="S77" s="285"/>
      <c r="U77" s="109"/>
      <c r="V77" s="109"/>
      <c r="W77" s="109"/>
      <c r="X77" s="4"/>
      <c r="Y77" s="4"/>
      <c r="Z77" s="4"/>
      <c r="AA77" s="4"/>
      <c r="AB77" s="4"/>
    </row>
    <row r="78" spans="2:28" s="3" customFormat="1" x14ac:dyDescent="0.3">
      <c r="B78" s="54"/>
      <c r="C78" s="5"/>
      <c r="D78" s="7"/>
      <c r="E78" s="5"/>
      <c r="F78" s="5"/>
      <c r="G78" s="5"/>
      <c r="H78" s="5"/>
      <c r="I78" s="220"/>
      <c r="J78" s="225"/>
      <c r="K78" s="363"/>
      <c r="L78" s="363"/>
      <c r="M78" s="363"/>
      <c r="N78" s="31"/>
      <c r="O78" s="363"/>
      <c r="P78" s="363"/>
      <c r="Q78" s="363"/>
      <c r="R78" s="31"/>
      <c r="S78" s="80"/>
      <c r="U78" s="109"/>
      <c r="V78" s="109"/>
      <c r="W78" s="109"/>
      <c r="X78" s="4"/>
      <c r="Y78" s="4"/>
      <c r="Z78" s="4"/>
      <c r="AA78" s="4"/>
      <c r="AB78" s="4"/>
    </row>
    <row r="79" spans="2:28" s="3" customFormat="1" x14ac:dyDescent="0.3">
      <c r="B79" s="54"/>
      <c r="C79" s="6" t="s">
        <v>144</v>
      </c>
      <c r="D79" s="7" t="s">
        <v>240</v>
      </c>
      <c r="E79" s="5"/>
      <c r="F79" s="5"/>
      <c r="G79" s="5"/>
      <c r="H79" s="5"/>
      <c r="I79" s="220" t="str">
        <f>IF(SUM(K80:K83)&lt;&gt;K79, SUM(K80:K83), "")</f>
        <v/>
      </c>
      <c r="J79" s="220"/>
      <c r="K79" s="256">
        <f>SUM(K80:M83)</f>
        <v>0</v>
      </c>
      <c r="L79" s="364"/>
      <c r="M79" s="257"/>
      <c r="N79" s="31"/>
      <c r="O79" s="256">
        <f>SUM(O80:O83)</f>
        <v>0</v>
      </c>
      <c r="P79" s="364"/>
      <c r="Q79" s="257"/>
      <c r="R79" s="284" t="str">
        <f>IF(SUM(O80:O83)&lt;&gt;O79, SUM(O80:O83), "")</f>
        <v/>
      </c>
      <c r="S79" s="285"/>
      <c r="U79" s="109"/>
      <c r="V79" s="109"/>
      <c r="W79" s="109"/>
      <c r="X79" s="4"/>
      <c r="Y79" s="4"/>
      <c r="Z79" s="4"/>
      <c r="AA79" s="4"/>
      <c r="AB79" s="4"/>
    </row>
    <row r="80" spans="2:28" s="3" customFormat="1" x14ac:dyDescent="0.3">
      <c r="B80" s="54"/>
      <c r="C80" s="34" t="s">
        <v>145</v>
      </c>
      <c r="D80" s="38" t="s">
        <v>241</v>
      </c>
      <c r="E80" s="5"/>
      <c r="F80" s="5"/>
      <c r="G80" s="5"/>
      <c r="H80" s="5"/>
      <c r="I80" s="233" t="str">
        <f>IF(AND((OR(ISNUMBER(K81), ISNUMBER(#REF!), ISNUMBER(K82), ISNUMBER(#REF!))), ISBLANK(K80)), "Landing charges?", "")</f>
        <v/>
      </c>
      <c r="J80" s="311"/>
      <c r="K80" s="357"/>
      <c r="L80" s="358"/>
      <c r="M80" s="359"/>
      <c r="N80" s="31"/>
      <c r="O80" s="357"/>
      <c r="P80" s="358"/>
      <c r="Q80" s="359"/>
      <c r="R80" s="284" t="str">
        <f>IF(AND((OR(ISNUMBER(O81), ISNUMBER(#REF!), ISNUMBER(O82), ISNUMBER(#REF!))), ISBLANK(O80)), "Landing charges?", "")</f>
        <v/>
      </c>
      <c r="S80" s="285"/>
      <c r="U80" s="109"/>
      <c r="V80" s="109"/>
      <c r="W80" s="109"/>
      <c r="X80" s="4"/>
      <c r="Y80" s="4"/>
      <c r="Z80" s="4"/>
      <c r="AA80" s="4"/>
      <c r="AB80" s="4"/>
    </row>
    <row r="81" spans="2:28" s="3" customFormat="1" x14ac:dyDescent="0.3">
      <c r="B81" s="54"/>
      <c r="C81" s="34" t="s">
        <v>146</v>
      </c>
      <c r="D81" s="38" t="s">
        <v>242</v>
      </c>
      <c r="E81" s="5"/>
      <c r="F81" s="5"/>
      <c r="G81" s="5"/>
      <c r="H81" s="5"/>
      <c r="I81" s="220"/>
      <c r="J81" s="226"/>
      <c r="K81" s="357"/>
      <c r="L81" s="358"/>
      <c r="M81" s="359"/>
      <c r="N81" s="31"/>
      <c r="O81" s="357"/>
      <c r="P81" s="358"/>
      <c r="Q81" s="359"/>
      <c r="R81" s="31"/>
      <c r="S81" s="80"/>
      <c r="U81" s="109"/>
      <c r="V81" s="109"/>
      <c r="W81" s="109"/>
      <c r="X81" s="4"/>
      <c r="Y81" s="4"/>
      <c r="Z81" s="4"/>
      <c r="AA81" s="4"/>
      <c r="AB81" s="4"/>
    </row>
    <row r="82" spans="2:28" s="3" customFormat="1" x14ac:dyDescent="0.3">
      <c r="B82" s="54"/>
      <c r="C82" s="34" t="s">
        <v>147</v>
      </c>
      <c r="D82" s="38" t="s">
        <v>243</v>
      </c>
      <c r="E82" s="5"/>
      <c r="F82" s="5"/>
      <c r="G82" s="5"/>
      <c r="H82" s="5"/>
      <c r="I82" s="220"/>
      <c r="J82" s="226"/>
      <c r="K82" s="357"/>
      <c r="L82" s="358"/>
      <c r="M82" s="359"/>
      <c r="N82" s="31"/>
      <c r="O82" s="357"/>
      <c r="P82" s="358"/>
      <c r="Q82" s="359"/>
      <c r="R82" s="31"/>
      <c r="S82" s="80"/>
      <c r="U82" s="109"/>
      <c r="V82" s="109"/>
      <c r="W82" s="109"/>
      <c r="X82" s="4"/>
      <c r="Y82" s="4"/>
      <c r="Z82" s="4"/>
      <c r="AA82" s="4"/>
      <c r="AB82" s="4"/>
    </row>
    <row r="83" spans="2:28" s="3" customFormat="1" ht="14.5" thickBot="1" x14ac:dyDescent="0.35">
      <c r="B83" s="54"/>
      <c r="C83" s="34" t="s">
        <v>148</v>
      </c>
      <c r="D83" s="38" t="s">
        <v>244</v>
      </c>
      <c r="E83" s="5"/>
      <c r="F83" s="5"/>
      <c r="G83" s="5"/>
      <c r="H83" s="5"/>
      <c r="I83" s="220"/>
      <c r="J83" s="226"/>
      <c r="K83" s="357"/>
      <c r="L83" s="358"/>
      <c r="M83" s="359"/>
      <c r="N83" s="31"/>
      <c r="O83" s="357"/>
      <c r="P83" s="358"/>
      <c r="Q83" s="359"/>
      <c r="R83" s="31"/>
      <c r="S83" s="80"/>
      <c r="U83" s="109"/>
      <c r="V83" s="109"/>
      <c r="W83" s="109"/>
      <c r="X83" s="4"/>
      <c r="Y83" s="4"/>
      <c r="Z83" s="4"/>
      <c r="AA83" s="4"/>
      <c r="AB83" s="4"/>
    </row>
    <row r="84" spans="2:28" s="3" customFormat="1" x14ac:dyDescent="0.3">
      <c r="B84" s="54"/>
      <c r="C84" s="6"/>
      <c r="D84" s="7"/>
      <c r="E84" s="5"/>
      <c r="F84" s="5"/>
      <c r="G84" s="5"/>
      <c r="H84" s="5"/>
      <c r="I84" s="220"/>
      <c r="J84" s="225"/>
      <c r="K84" s="363"/>
      <c r="L84" s="363"/>
      <c r="M84" s="363"/>
      <c r="N84" s="31"/>
      <c r="O84" s="363"/>
      <c r="P84" s="363"/>
      <c r="Q84" s="363"/>
      <c r="R84" s="31"/>
      <c r="S84" s="80"/>
      <c r="U84" s="109"/>
      <c r="V84" s="109"/>
      <c r="W84" s="109"/>
      <c r="X84" s="4"/>
      <c r="Y84" s="4"/>
      <c r="Z84" s="4"/>
      <c r="AA84" s="4"/>
      <c r="AB84" s="4"/>
    </row>
    <row r="85" spans="2:28" s="3" customFormat="1" x14ac:dyDescent="0.3">
      <c r="B85" s="54"/>
      <c r="C85" s="6" t="s">
        <v>149</v>
      </c>
      <c r="D85" s="7" t="s">
        <v>245</v>
      </c>
      <c r="E85" s="5"/>
      <c r="F85" s="5"/>
      <c r="G85" s="5"/>
      <c r="H85" s="5"/>
      <c r="I85" s="220" t="str">
        <f>IF(SUM(K86:K89)&lt;&gt;K85, SUM(K86:K89), "")</f>
        <v/>
      </c>
      <c r="J85" s="220"/>
      <c r="K85" s="256">
        <f>SUM(K86:M89)</f>
        <v>0</v>
      </c>
      <c r="L85" s="364"/>
      <c r="M85" s="257"/>
      <c r="N85" s="31"/>
      <c r="O85" s="256">
        <f>SUM(O86:Q89)</f>
        <v>0</v>
      </c>
      <c r="P85" s="364"/>
      <c r="Q85" s="257"/>
      <c r="R85" s="284" t="str">
        <f>IF(SUM(O86:O89)&lt;&gt;O85, SUM(O86:O89), "")</f>
        <v/>
      </c>
      <c r="S85" s="285"/>
      <c r="U85" s="109"/>
      <c r="V85" s="109"/>
      <c r="W85" s="109"/>
      <c r="X85" s="4"/>
      <c r="Y85" s="4"/>
      <c r="Z85" s="4"/>
      <c r="AA85" s="4"/>
      <c r="AB85" s="4"/>
    </row>
    <row r="86" spans="2:28" s="3" customFormat="1" x14ac:dyDescent="0.3">
      <c r="B86" s="54"/>
      <c r="C86" s="34" t="s">
        <v>150</v>
      </c>
      <c r="D86" s="38" t="s">
        <v>246</v>
      </c>
      <c r="E86" s="5"/>
      <c r="F86" s="5"/>
      <c r="G86" s="5"/>
      <c r="H86" s="5"/>
      <c r="I86" s="233" t="str">
        <f>IF(AND((OR(ISNUMBER(K87), ISNUMBER(K88), ISNUMBER(K89))), ISBLANK(K86)), "Passenger charges?", "")</f>
        <v/>
      </c>
      <c r="J86" s="311"/>
      <c r="K86" s="365"/>
      <c r="L86" s="365"/>
      <c r="M86" s="365"/>
      <c r="N86" s="31"/>
      <c r="O86" s="365"/>
      <c r="P86" s="365"/>
      <c r="Q86" s="365"/>
      <c r="R86" s="312" t="str">
        <f>IF(AND((OR(ISNUMBER(O87), ISNUMBER(O88), ISNUMBER(O89))), ISBLANK(O86)), "Passenger charges?", "")</f>
        <v/>
      </c>
      <c r="S86" s="313"/>
      <c r="U86" s="109"/>
      <c r="V86" s="109"/>
      <c r="W86" s="109"/>
      <c r="X86" s="4"/>
      <c r="Y86" s="4"/>
      <c r="Z86" s="4"/>
      <c r="AA86" s="4"/>
      <c r="AB86" s="4"/>
    </row>
    <row r="87" spans="2:28" s="3" customFormat="1" x14ac:dyDescent="0.3">
      <c r="B87" s="54"/>
      <c r="C87" s="34" t="s">
        <v>151</v>
      </c>
      <c r="D87" s="38" t="s">
        <v>247</v>
      </c>
      <c r="E87" s="5"/>
      <c r="F87" s="5"/>
      <c r="G87" s="5"/>
      <c r="H87" s="31"/>
      <c r="I87" s="31"/>
      <c r="J87" s="31"/>
      <c r="K87" s="365"/>
      <c r="L87" s="365"/>
      <c r="M87" s="365"/>
      <c r="N87" s="31"/>
      <c r="O87" s="365"/>
      <c r="P87" s="365"/>
      <c r="Q87" s="365"/>
      <c r="R87" s="31"/>
      <c r="S87" s="80"/>
      <c r="U87" s="109"/>
      <c r="V87" s="109"/>
      <c r="W87" s="109"/>
      <c r="X87" s="4"/>
      <c r="Y87" s="4"/>
      <c r="Z87" s="4"/>
      <c r="AA87" s="4"/>
      <c r="AB87" s="4"/>
    </row>
    <row r="88" spans="2:28" s="3" customFormat="1" x14ac:dyDescent="0.3">
      <c r="B88" s="54"/>
      <c r="C88" s="34" t="s">
        <v>152</v>
      </c>
      <c r="D88" s="38" t="s">
        <v>248</v>
      </c>
      <c r="E88" s="5"/>
      <c r="F88" s="5"/>
      <c r="G88" s="5"/>
      <c r="H88" s="5"/>
      <c r="I88" s="31"/>
      <c r="J88" s="31"/>
      <c r="K88" s="365"/>
      <c r="L88" s="365"/>
      <c r="M88" s="365"/>
      <c r="N88" s="31"/>
      <c r="O88" s="365"/>
      <c r="P88" s="365"/>
      <c r="Q88" s="365"/>
      <c r="R88" s="31"/>
      <c r="S88" s="80"/>
      <c r="U88" s="109"/>
      <c r="V88" s="109"/>
      <c r="W88" s="109"/>
      <c r="X88" s="4"/>
      <c r="Y88" s="4"/>
      <c r="Z88" s="4"/>
      <c r="AA88" s="4"/>
      <c r="AB88" s="4"/>
    </row>
    <row r="89" spans="2:28" s="3" customFormat="1" x14ac:dyDescent="0.3">
      <c r="B89" s="54"/>
      <c r="C89" s="34" t="s">
        <v>153</v>
      </c>
      <c r="D89" s="38" t="s">
        <v>249</v>
      </c>
      <c r="E89" s="5"/>
      <c r="F89" s="5"/>
      <c r="G89" s="5"/>
      <c r="H89" s="5"/>
      <c r="I89" s="31"/>
      <c r="J89" s="31"/>
      <c r="K89" s="365"/>
      <c r="L89" s="365"/>
      <c r="M89" s="365"/>
      <c r="N89" s="31"/>
      <c r="O89" s="365"/>
      <c r="P89" s="365"/>
      <c r="Q89" s="365"/>
      <c r="R89" s="31"/>
      <c r="S89" s="80"/>
      <c r="U89" s="109"/>
      <c r="V89" s="109"/>
      <c r="W89" s="109"/>
      <c r="X89" s="4"/>
      <c r="Y89" s="4"/>
      <c r="Z89" s="4"/>
      <c r="AA89" s="4"/>
      <c r="AB89" s="4"/>
    </row>
    <row r="90" spans="2:28" s="3" customFormat="1" x14ac:dyDescent="0.3">
      <c r="B90" s="54"/>
      <c r="C90" s="6"/>
      <c r="D90" s="7"/>
      <c r="E90" s="5"/>
      <c r="F90" s="5"/>
      <c r="G90" s="5"/>
      <c r="H90" s="5"/>
      <c r="I90" s="31"/>
      <c r="J90" s="31"/>
      <c r="K90" s="366"/>
      <c r="L90" s="366"/>
      <c r="M90" s="366"/>
      <c r="N90" s="5"/>
      <c r="O90" s="366"/>
      <c r="P90" s="366"/>
      <c r="Q90" s="366"/>
      <c r="R90" s="31"/>
      <c r="S90" s="80"/>
      <c r="U90" s="109"/>
      <c r="V90" s="109"/>
      <c r="W90" s="109"/>
      <c r="X90" s="4"/>
      <c r="Y90" s="4"/>
      <c r="Z90" s="4"/>
      <c r="AA90" s="4"/>
      <c r="AB90" s="4"/>
    </row>
    <row r="91" spans="2:28" s="3" customFormat="1" x14ac:dyDescent="0.3">
      <c r="B91" s="54"/>
      <c r="C91" s="6" t="s">
        <v>154</v>
      </c>
      <c r="D91" s="7" t="s">
        <v>250</v>
      </c>
      <c r="E91" s="5"/>
      <c r="F91" s="5"/>
      <c r="G91" s="5"/>
      <c r="H91" s="5"/>
      <c r="I91" s="31"/>
      <c r="J91" s="31"/>
      <c r="K91" s="365"/>
      <c r="L91" s="365"/>
      <c r="M91" s="365"/>
      <c r="N91" s="31"/>
      <c r="O91" s="365"/>
      <c r="P91" s="365"/>
      <c r="Q91" s="365"/>
      <c r="R91" s="31"/>
      <c r="S91" s="80"/>
      <c r="U91" s="109"/>
      <c r="V91" s="109"/>
      <c r="W91" s="109"/>
      <c r="X91" s="4"/>
      <c r="Y91" s="4"/>
      <c r="Z91" s="4"/>
      <c r="AA91" s="4"/>
      <c r="AB91" s="4"/>
    </row>
    <row r="92" spans="2:28" s="3" customFormat="1" x14ac:dyDescent="0.3">
      <c r="B92" s="54"/>
      <c r="C92" s="6" t="s">
        <v>155</v>
      </c>
      <c r="D92" s="7" t="s">
        <v>251</v>
      </c>
      <c r="E92" s="5"/>
      <c r="F92" s="5"/>
      <c r="G92" s="5"/>
      <c r="H92" s="5"/>
      <c r="I92" s="31"/>
      <c r="J92" s="31"/>
      <c r="K92" s="365"/>
      <c r="L92" s="365"/>
      <c r="M92" s="365"/>
      <c r="N92" s="31"/>
      <c r="O92" s="365"/>
      <c r="P92" s="365"/>
      <c r="Q92" s="365"/>
      <c r="R92" s="31"/>
      <c r="S92" s="80"/>
      <c r="U92" s="109"/>
      <c r="V92" s="109"/>
      <c r="W92" s="109"/>
      <c r="X92" s="4"/>
      <c r="Y92" s="4"/>
      <c r="Z92" s="4"/>
      <c r="AA92" s="4"/>
      <c r="AB92" s="4"/>
    </row>
    <row r="93" spans="2:28" s="3" customFormat="1" ht="14.5" thickBot="1" x14ac:dyDescent="0.35">
      <c r="B93" s="54"/>
      <c r="C93" s="6" t="s">
        <v>175</v>
      </c>
      <c r="D93" s="7" t="s">
        <v>252</v>
      </c>
      <c r="E93" s="5"/>
      <c r="F93" s="5"/>
      <c r="G93" s="5"/>
      <c r="H93" s="5"/>
      <c r="I93" s="31"/>
      <c r="J93" s="31"/>
      <c r="K93" s="365"/>
      <c r="L93" s="365"/>
      <c r="M93" s="365"/>
      <c r="N93" s="31"/>
      <c r="O93" s="365"/>
      <c r="P93" s="365"/>
      <c r="Q93" s="365"/>
      <c r="R93" s="31"/>
      <c r="S93" s="80"/>
      <c r="U93" s="109"/>
      <c r="V93" s="109"/>
      <c r="W93" s="109"/>
      <c r="X93" s="4"/>
      <c r="Y93" s="4"/>
      <c r="Z93" s="4"/>
      <c r="AA93" s="4"/>
      <c r="AB93" s="4"/>
    </row>
    <row r="94" spans="2:28" s="3" customFormat="1" ht="14.5" thickBot="1" x14ac:dyDescent="0.35">
      <c r="B94" s="54"/>
      <c r="C94" s="31"/>
      <c r="D94" s="7"/>
      <c r="E94" s="5"/>
      <c r="F94" s="5"/>
      <c r="G94" s="5"/>
      <c r="H94" s="5"/>
      <c r="I94" s="31"/>
      <c r="J94" s="31"/>
      <c r="K94" s="363"/>
      <c r="L94" s="363"/>
      <c r="M94" s="363"/>
      <c r="N94" s="31"/>
      <c r="O94" s="363"/>
      <c r="P94" s="363"/>
      <c r="Q94" s="363"/>
      <c r="R94" s="31"/>
      <c r="S94" s="80"/>
      <c r="U94" s="109"/>
      <c r="V94" s="109"/>
      <c r="W94" s="109"/>
      <c r="X94" s="4"/>
      <c r="Y94" s="4"/>
      <c r="Z94" s="4"/>
      <c r="AA94" s="4"/>
      <c r="AB94" s="4"/>
    </row>
    <row r="95" spans="2:28" s="3" customFormat="1" ht="14.5" thickBot="1" x14ac:dyDescent="0.35">
      <c r="B95" s="54"/>
      <c r="C95" s="28">
        <v>4.2</v>
      </c>
      <c r="D95" s="29" t="s">
        <v>253</v>
      </c>
      <c r="E95" s="31"/>
      <c r="F95" s="31"/>
      <c r="G95" s="31"/>
      <c r="H95" s="31"/>
      <c r="I95" s="31"/>
      <c r="J95" s="31"/>
      <c r="K95" s="360">
        <f>SUM(K97:K99)</f>
        <v>0</v>
      </c>
      <c r="L95" s="361"/>
      <c r="M95" s="362"/>
      <c r="N95" s="31"/>
      <c r="O95" s="360">
        <f>SUM(O97:O99)</f>
        <v>0</v>
      </c>
      <c r="P95" s="361"/>
      <c r="Q95" s="362"/>
      <c r="R95" s="297" t="str">
        <f>IF(SUM(O97:O99)&lt;&gt;O95, SUM(O97:O99), "")</f>
        <v/>
      </c>
      <c r="S95" s="285"/>
      <c r="U95" s="109"/>
      <c r="V95" s="109"/>
      <c r="W95" s="109"/>
      <c r="X95" s="4"/>
      <c r="Y95" s="4"/>
      <c r="Z95" s="4"/>
      <c r="AA95" s="4"/>
      <c r="AB95" s="4"/>
    </row>
    <row r="96" spans="2:28" s="3" customFormat="1" x14ac:dyDescent="0.3">
      <c r="B96" s="54"/>
      <c r="C96" s="5"/>
      <c r="D96" s="7"/>
      <c r="E96" s="5"/>
      <c r="F96" s="5"/>
      <c r="G96" s="5"/>
      <c r="H96" s="5"/>
      <c r="I96" s="31"/>
      <c r="J96" s="31"/>
      <c r="K96" s="363"/>
      <c r="L96" s="363"/>
      <c r="M96" s="363"/>
      <c r="N96" s="31"/>
      <c r="O96" s="363"/>
      <c r="P96" s="363"/>
      <c r="Q96" s="363"/>
      <c r="R96" s="31"/>
      <c r="S96" s="80"/>
      <c r="U96" s="109"/>
      <c r="V96" s="109"/>
      <c r="W96" s="109"/>
      <c r="X96" s="4"/>
      <c r="Y96" s="4"/>
      <c r="Z96" s="4"/>
      <c r="AA96" s="4"/>
      <c r="AB96" s="4"/>
    </row>
    <row r="97" spans="2:28" s="3" customFormat="1" x14ac:dyDescent="0.3">
      <c r="B97" s="54"/>
      <c r="C97" s="35" t="s">
        <v>156</v>
      </c>
      <c r="D97" s="17" t="s">
        <v>254</v>
      </c>
      <c r="E97" s="5"/>
      <c r="F97" s="5"/>
      <c r="G97" s="5"/>
      <c r="H97" s="5"/>
      <c r="I97" s="31"/>
      <c r="J97" s="31"/>
      <c r="K97" s="365"/>
      <c r="L97" s="365"/>
      <c r="M97" s="365"/>
      <c r="N97" s="31"/>
      <c r="O97" s="365"/>
      <c r="P97" s="365"/>
      <c r="Q97" s="365"/>
      <c r="R97" s="31"/>
      <c r="S97" s="80"/>
      <c r="U97" s="109"/>
      <c r="V97" s="109"/>
      <c r="W97" s="109"/>
      <c r="X97" s="4"/>
      <c r="Y97" s="4"/>
      <c r="Z97" s="4"/>
      <c r="AA97" s="4"/>
      <c r="AB97" s="4"/>
    </row>
    <row r="98" spans="2:28" s="3" customFormat="1" x14ac:dyDescent="0.3">
      <c r="B98" s="54"/>
      <c r="C98" s="35" t="s">
        <v>157</v>
      </c>
      <c r="D98" s="17" t="s">
        <v>255</v>
      </c>
      <c r="E98" s="5"/>
      <c r="F98" s="5"/>
      <c r="G98" s="5"/>
      <c r="H98" s="5"/>
      <c r="I98" s="31"/>
      <c r="J98" s="31"/>
      <c r="K98" s="365"/>
      <c r="L98" s="365"/>
      <c r="M98" s="365"/>
      <c r="N98" s="31"/>
      <c r="O98" s="365"/>
      <c r="P98" s="365"/>
      <c r="Q98" s="365"/>
      <c r="R98" s="31"/>
      <c r="S98" s="80"/>
      <c r="U98" s="109"/>
      <c r="V98" s="109"/>
      <c r="W98" s="109"/>
      <c r="X98" s="4"/>
      <c r="Y98" s="4"/>
      <c r="Z98" s="4"/>
      <c r="AA98" s="4"/>
      <c r="AB98" s="4"/>
    </row>
    <row r="99" spans="2:28" s="3" customFormat="1" x14ac:dyDescent="0.3">
      <c r="B99" s="54"/>
      <c r="C99" s="35" t="s">
        <v>158</v>
      </c>
      <c r="D99" s="17" t="s">
        <v>256</v>
      </c>
      <c r="E99" s="5"/>
      <c r="F99" s="5"/>
      <c r="G99" s="5"/>
      <c r="H99" s="5"/>
      <c r="I99" s="31"/>
      <c r="J99" s="31"/>
      <c r="K99" s="365"/>
      <c r="L99" s="365"/>
      <c r="M99" s="365"/>
      <c r="N99" s="31"/>
      <c r="O99" s="365"/>
      <c r="P99" s="365"/>
      <c r="Q99" s="365"/>
      <c r="R99" s="31"/>
      <c r="S99" s="80"/>
      <c r="U99" s="109"/>
      <c r="V99" s="109"/>
      <c r="W99" s="109"/>
      <c r="X99" s="4"/>
      <c r="Y99" s="4"/>
      <c r="Z99" s="4"/>
      <c r="AA99" s="4"/>
      <c r="AB99" s="4"/>
    </row>
    <row r="100" spans="2:28" s="3" customFormat="1" ht="14.5" thickBot="1" x14ac:dyDescent="0.35">
      <c r="B100" s="54"/>
      <c r="C100" s="31"/>
      <c r="D100" s="7"/>
      <c r="E100" s="5"/>
      <c r="F100" s="5"/>
      <c r="G100" s="5"/>
      <c r="H100" s="5"/>
      <c r="I100" s="31"/>
      <c r="J100" s="31"/>
      <c r="K100" s="367"/>
      <c r="L100" s="367"/>
      <c r="M100" s="367"/>
      <c r="N100" s="31"/>
      <c r="O100" s="367"/>
      <c r="P100" s="367"/>
      <c r="Q100" s="367"/>
      <c r="R100" s="31"/>
      <c r="S100" s="80"/>
      <c r="U100" s="109"/>
      <c r="V100" s="109"/>
      <c r="W100" s="109"/>
      <c r="X100" s="4"/>
      <c r="Y100" s="4"/>
      <c r="Z100" s="4"/>
      <c r="AA100" s="4"/>
      <c r="AB100" s="4"/>
    </row>
    <row r="101" spans="2:28" s="3" customFormat="1" ht="14.5" thickBot="1" x14ac:dyDescent="0.35">
      <c r="B101" s="54"/>
      <c r="C101" s="28">
        <v>4.3</v>
      </c>
      <c r="D101" s="29" t="s">
        <v>257</v>
      </c>
      <c r="E101" s="31"/>
      <c r="F101" s="31"/>
      <c r="G101" s="31"/>
      <c r="H101" s="31"/>
      <c r="I101" s="31"/>
      <c r="J101" s="31"/>
      <c r="K101" s="360">
        <f>SUM(K104,K106:M110,K113:M116,K118)</f>
        <v>0</v>
      </c>
      <c r="L101" s="361"/>
      <c r="M101" s="362"/>
      <c r="N101" s="31"/>
      <c r="O101" s="360">
        <f>SUM(O104,O106:Q110,O113:Q116,O118)</f>
        <v>0</v>
      </c>
      <c r="P101" s="361"/>
      <c r="Q101" s="362"/>
      <c r="R101" s="297" t="str">
        <f>IF(SUM(O104,O106:O110,O113:O116,O118)&lt;&gt;O101, SUM(O104,O106:O110,O113:O116,O118), "")</f>
        <v/>
      </c>
      <c r="S101" s="285"/>
      <c r="U101" s="109"/>
      <c r="V101" s="109"/>
      <c r="W101" s="109"/>
      <c r="X101" s="4"/>
      <c r="Y101" s="4"/>
      <c r="Z101" s="4"/>
      <c r="AA101" s="4"/>
      <c r="AB101" s="4"/>
    </row>
    <row r="102" spans="2:28" s="3" customFormat="1" x14ac:dyDescent="0.3">
      <c r="B102" s="54"/>
      <c r="C102" s="5"/>
      <c r="D102" s="7"/>
      <c r="E102" s="5"/>
      <c r="F102" s="5"/>
      <c r="G102" s="5"/>
      <c r="H102" s="5"/>
      <c r="I102" s="31"/>
      <c r="J102" s="31"/>
      <c r="K102" s="363"/>
      <c r="L102" s="363"/>
      <c r="M102" s="363"/>
      <c r="N102" s="31"/>
      <c r="O102" s="363"/>
      <c r="P102" s="363"/>
      <c r="Q102" s="363"/>
      <c r="R102" s="31"/>
      <c r="S102" s="80"/>
      <c r="U102" s="109"/>
      <c r="V102" s="109"/>
      <c r="W102" s="109"/>
      <c r="X102" s="4"/>
      <c r="Y102" s="4"/>
      <c r="Z102" s="4"/>
      <c r="AA102" s="4"/>
      <c r="AB102" s="4"/>
    </row>
    <row r="103" spans="2:28" s="3" customFormat="1" x14ac:dyDescent="0.3">
      <c r="B103" s="54"/>
      <c r="C103" s="6" t="s">
        <v>159</v>
      </c>
      <c r="D103" s="7" t="s">
        <v>259</v>
      </c>
      <c r="E103" s="5"/>
      <c r="F103" s="5"/>
      <c r="G103" s="5"/>
      <c r="H103" s="5"/>
      <c r="I103" s="31"/>
      <c r="J103" s="31" t="str">
        <f>IF(SUM(K104,K106:K110)&lt;&gt;K103, SUM(K104,K106:K110), "")</f>
        <v/>
      </c>
      <c r="K103" s="256">
        <f>SUM(K104,K106:M110)</f>
        <v>0</v>
      </c>
      <c r="L103" s="364"/>
      <c r="M103" s="257"/>
      <c r="N103" s="31"/>
      <c r="O103" s="256">
        <f>SUM(O104,O106:Q110)</f>
        <v>0</v>
      </c>
      <c r="P103" s="364"/>
      <c r="Q103" s="257"/>
      <c r="R103" s="284" t="str">
        <f>IF(SUM(O104,O106:O110)&lt;&gt;O103, SUM(O104,O106:O110), "")</f>
        <v/>
      </c>
      <c r="S103" s="285"/>
      <c r="U103" s="109"/>
      <c r="V103" s="109"/>
      <c r="W103" s="109"/>
      <c r="X103" s="4"/>
      <c r="Y103" s="4"/>
      <c r="Z103" s="4"/>
      <c r="AA103" s="4"/>
      <c r="AB103" s="4"/>
    </row>
    <row r="104" spans="2:28" s="3" customFormat="1" x14ac:dyDescent="0.3">
      <c r="B104" s="54"/>
      <c r="C104" s="34" t="s">
        <v>160</v>
      </c>
      <c r="D104" s="38" t="s">
        <v>260</v>
      </c>
      <c r="E104" s="5"/>
      <c r="F104" s="5"/>
      <c r="G104" s="5"/>
      <c r="H104" s="5"/>
      <c r="I104" s="220" t="str">
        <f>IF(AND(ISNUMBER(K104), ISNUMBER(K105), K104&lt;K105), K105, "")</f>
        <v/>
      </c>
      <c r="J104" s="255"/>
      <c r="K104" s="365"/>
      <c r="L104" s="365"/>
      <c r="M104" s="365"/>
      <c r="N104" s="31"/>
      <c r="O104" s="365"/>
      <c r="P104" s="365"/>
      <c r="Q104" s="365"/>
      <c r="R104" s="284" t="str">
        <f>IF(AND(ISNUMBER(O104), ISNUMBER(O105), O104&lt;O105), O105, "")</f>
        <v/>
      </c>
      <c r="S104" s="285"/>
      <c r="U104" s="109"/>
      <c r="V104" s="109"/>
      <c r="W104" s="109"/>
      <c r="X104" s="4"/>
      <c r="Y104" s="4"/>
      <c r="Z104" s="4"/>
      <c r="AA104" s="4"/>
      <c r="AB104" s="4"/>
    </row>
    <row r="105" spans="2:28" s="3" customFormat="1" x14ac:dyDescent="0.3">
      <c r="B105" s="54"/>
      <c r="C105" s="14" t="s">
        <v>161</v>
      </c>
      <c r="D105" s="77" t="s">
        <v>261</v>
      </c>
      <c r="E105" s="5"/>
      <c r="F105" s="5"/>
      <c r="G105" s="5"/>
      <c r="H105" s="5"/>
      <c r="I105" s="220" t="str">
        <f>IF(AND(ISNUMBER(K104), ISNUMBER(K105), K105&gt;K104), "!!! Duty free &gt; Total Retail? !!!", "")</f>
        <v/>
      </c>
      <c r="J105" s="255"/>
      <c r="K105" s="368"/>
      <c r="L105" s="368"/>
      <c r="M105" s="368"/>
      <c r="N105" s="31"/>
      <c r="O105" s="368"/>
      <c r="P105" s="368"/>
      <c r="Q105" s="368"/>
      <c r="R105" s="284" t="str">
        <f>IF(AND(ISNUMBER(O104), ISNUMBER(O105), O105&gt;O104), "!", "")</f>
        <v/>
      </c>
      <c r="S105" s="285"/>
      <c r="U105" s="109"/>
      <c r="V105" s="109"/>
      <c r="W105" s="109"/>
      <c r="X105" s="4"/>
      <c r="Y105" s="4"/>
      <c r="Z105" s="4"/>
      <c r="AA105" s="4"/>
      <c r="AB105" s="4"/>
    </row>
    <row r="106" spans="2:28" s="3" customFormat="1" x14ac:dyDescent="0.3">
      <c r="B106" s="54"/>
      <c r="C106" s="34" t="s">
        <v>162</v>
      </c>
      <c r="D106" s="38" t="s">
        <v>234</v>
      </c>
      <c r="E106" s="5"/>
      <c r="F106" s="5"/>
      <c r="G106" s="5"/>
      <c r="H106" s="5"/>
      <c r="I106" s="31"/>
      <c r="J106" s="31"/>
      <c r="K106" s="365"/>
      <c r="L106" s="365"/>
      <c r="M106" s="365"/>
      <c r="N106" s="31"/>
      <c r="O106" s="365"/>
      <c r="P106" s="365"/>
      <c r="Q106" s="365"/>
      <c r="R106" s="31"/>
      <c r="S106" s="80"/>
      <c r="U106" s="109"/>
      <c r="V106" s="109"/>
      <c r="W106" s="109"/>
      <c r="X106" s="4"/>
      <c r="Y106" s="4"/>
      <c r="Z106" s="4"/>
      <c r="AA106" s="4"/>
      <c r="AB106" s="4"/>
    </row>
    <row r="107" spans="2:28" s="3" customFormat="1" x14ac:dyDescent="0.3">
      <c r="B107" s="54"/>
      <c r="C107" s="34" t="s">
        <v>163</v>
      </c>
      <c r="D107" s="38" t="s">
        <v>262</v>
      </c>
      <c r="E107" s="5"/>
      <c r="F107" s="5"/>
      <c r="G107" s="5"/>
      <c r="H107" s="5"/>
      <c r="I107" s="31"/>
      <c r="J107" s="31"/>
      <c r="K107" s="365"/>
      <c r="L107" s="365"/>
      <c r="M107" s="365"/>
      <c r="N107" s="31"/>
      <c r="O107" s="365"/>
      <c r="P107" s="365"/>
      <c r="Q107" s="365"/>
      <c r="R107" s="31"/>
      <c r="S107" s="80"/>
      <c r="U107" s="109"/>
      <c r="V107" s="109"/>
      <c r="W107" s="109"/>
      <c r="X107" s="4"/>
      <c r="Y107" s="4"/>
      <c r="Z107" s="4"/>
      <c r="AA107" s="4"/>
      <c r="AB107" s="4"/>
    </row>
    <row r="108" spans="2:28" s="3" customFormat="1" x14ac:dyDescent="0.3">
      <c r="B108" s="54"/>
      <c r="C108" s="34" t="s">
        <v>164</v>
      </c>
      <c r="D108" s="38" t="s">
        <v>263</v>
      </c>
      <c r="E108" s="5"/>
      <c r="F108" s="5"/>
      <c r="G108" s="5"/>
      <c r="H108" s="5"/>
      <c r="I108" s="31"/>
      <c r="J108" s="31"/>
      <c r="K108" s="365"/>
      <c r="L108" s="365"/>
      <c r="M108" s="365"/>
      <c r="N108" s="31"/>
      <c r="O108" s="365"/>
      <c r="P108" s="365"/>
      <c r="Q108" s="365"/>
      <c r="R108" s="31"/>
      <c r="S108" s="80"/>
      <c r="U108" s="109"/>
      <c r="V108" s="109"/>
      <c r="W108" s="109"/>
      <c r="X108" s="4"/>
      <c r="Y108" s="4"/>
      <c r="Z108" s="4"/>
      <c r="AA108" s="4"/>
      <c r="AB108" s="4"/>
    </row>
    <row r="109" spans="2:28" s="3" customFormat="1" x14ac:dyDescent="0.3">
      <c r="B109" s="54"/>
      <c r="C109" s="34" t="s">
        <v>176</v>
      </c>
      <c r="D109" s="38" t="s">
        <v>264</v>
      </c>
      <c r="E109" s="5"/>
      <c r="F109" s="5"/>
      <c r="G109" s="5"/>
      <c r="H109" s="5"/>
      <c r="I109" s="31"/>
      <c r="J109" s="31"/>
      <c r="K109" s="365"/>
      <c r="L109" s="365"/>
      <c r="M109" s="365"/>
      <c r="N109" s="31"/>
      <c r="O109" s="365"/>
      <c r="P109" s="365"/>
      <c r="Q109" s="365"/>
      <c r="R109" s="31"/>
      <c r="S109" s="80"/>
      <c r="U109" s="109"/>
      <c r="V109" s="109"/>
      <c r="W109" s="109"/>
      <c r="X109" s="4"/>
      <c r="Y109" s="4"/>
      <c r="Z109" s="4"/>
      <c r="AA109" s="4"/>
      <c r="AB109" s="4"/>
    </row>
    <row r="110" spans="2:28" s="3" customFormat="1" x14ac:dyDescent="0.3">
      <c r="B110" s="54"/>
      <c r="C110" s="34" t="s">
        <v>165</v>
      </c>
      <c r="D110" s="38" t="s">
        <v>265</v>
      </c>
      <c r="E110" s="5"/>
      <c r="F110" s="5"/>
      <c r="G110" s="5"/>
      <c r="H110" s="5"/>
      <c r="I110" s="31"/>
      <c r="J110" s="31"/>
      <c r="K110" s="365"/>
      <c r="L110" s="365"/>
      <c r="M110" s="365"/>
      <c r="N110" s="31"/>
      <c r="O110" s="365"/>
      <c r="P110" s="365"/>
      <c r="Q110" s="365"/>
      <c r="R110" s="31"/>
      <c r="S110" s="80"/>
      <c r="U110" s="109"/>
      <c r="V110" s="109"/>
      <c r="W110" s="109"/>
      <c r="X110" s="4"/>
      <c r="Y110" s="4"/>
      <c r="Z110" s="4"/>
      <c r="AA110" s="4"/>
      <c r="AB110" s="4"/>
    </row>
    <row r="111" spans="2:28" s="3" customFormat="1" x14ac:dyDescent="0.3">
      <c r="B111" s="54"/>
      <c r="C111" s="34"/>
      <c r="D111" s="38"/>
      <c r="E111" s="5"/>
      <c r="F111" s="5"/>
      <c r="G111" s="5"/>
      <c r="H111" s="5"/>
      <c r="I111" s="31"/>
      <c r="J111" s="31"/>
      <c r="K111" s="31"/>
      <c r="L111" s="31"/>
      <c r="M111" s="31"/>
      <c r="N111" s="31"/>
      <c r="O111" s="31"/>
      <c r="P111" s="31"/>
      <c r="Q111" s="31"/>
      <c r="R111" s="31"/>
      <c r="S111" s="80"/>
      <c r="U111" s="109"/>
      <c r="V111" s="109"/>
      <c r="W111" s="109"/>
      <c r="X111" s="4"/>
      <c r="Y111" s="4"/>
      <c r="Z111" s="4"/>
      <c r="AA111" s="4"/>
      <c r="AB111" s="4"/>
    </row>
    <row r="112" spans="2:28" s="3" customFormat="1" x14ac:dyDescent="0.3">
      <c r="B112" s="54"/>
      <c r="C112" s="6" t="s">
        <v>166</v>
      </c>
      <c r="D112" s="7" t="s">
        <v>268</v>
      </c>
      <c r="E112" s="5"/>
      <c r="F112" s="5"/>
      <c r="G112" s="5"/>
      <c r="H112" s="5"/>
      <c r="I112" s="220" t="str">
        <f>IF(SUM(K113:K116)&lt;&gt;K112, SUM(K113:K116), "")</f>
        <v/>
      </c>
      <c r="J112" s="255"/>
      <c r="K112" s="256">
        <f>SUM(K113:K116)</f>
        <v>0</v>
      </c>
      <c r="L112" s="364"/>
      <c r="M112" s="257"/>
      <c r="N112" s="31"/>
      <c r="O112" s="256">
        <f>SUM(O113:O116)</f>
        <v>0</v>
      </c>
      <c r="P112" s="364"/>
      <c r="Q112" s="257"/>
      <c r="R112" s="284" t="str">
        <f>IF(SUM(O113:O116)&lt;&gt;O112, SUM(O113:O116), "")</f>
        <v/>
      </c>
      <c r="S112" s="285"/>
      <c r="U112" s="109"/>
      <c r="V112" s="109"/>
      <c r="W112" s="109"/>
      <c r="X112" s="4"/>
      <c r="Y112" s="4"/>
      <c r="Z112" s="4"/>
      <c r="AA112" s="4"/>
      <c r="AB112" s="4"/>
    </row>
    <row r="113" spans="2:28" s="3" customFormat="1" x14ac:dyDescent="0.3">
      <c r="B113" s="54"/>
      <c r="C113" s="34" t="s">
        <v>167</v>
      </c>
      <c r="D113" s="38" t="s">
        <v>270</v>
      </c>
      <c r="E113" s="5"/>
      <c r="F113" s="5"/>
      <c r="G113" s="5"/>
      <c r="H113" s="5"/>
      <c r="I113" s="31"/>
      <c r="J113" s="31"/>
      <c r="K113" s="357"/>
      <c r="L113" s="358"/>
      <c r="M113" s="359"/>
      <c r="N113" s="31"/>
      <c r="O113" s="357"/>
      <c r="P113" s="358"/>
      <c r="Q113" s="359"/>
      <c r="R113" s="31"/>
      <c r="S113" s="80"/>
      <c r="U113" s="109"/>
      <c r="V113" s="109"/>
      <c r="W113" s="109"/>
      <c r="X113" s="4"/>
      <c r="Y113" s="4"/>
      <c r="Z113" s="4"/>
      <c r="AA113" s="4"/>
      <c r="AB113" s="4"/>
    </row>
    <row r="114" spans="2:28" s="3" customFormat="1" x14ac:dyDescent="0.3">
      <c r="B114" s="54"/>
      <c r="C114" s="34" t="s">
        <v>168</v>
      </c>
      <c r="D114" s="38" t="s">
        <v>269</v>
      </c>
      <c r="E114" s="5"/>
      <c r="F114" s="5"/>
      <c r="G114" s="5"/>
      <c r="H114" s="5"/>
      <c r="I114" s="31"/>
      <c r="J114" s="31"/>
      <c r="K114" s="357"/>
      <c r="L114" s="358"/>
      <c r="M114" s="359"/>
      <c r="N114" s="31"/>
      <c r="O114" s="357"/>
      <c r="P114" s="358"/>
      <c r="Q114" s="359"/>
      <c r="R114" s="31"/>
      <c r="S114" s="80"/>
      <c r="U114" s="109"/>
      <c r="V114" s="109"/>
      <c r="W114" s="109"/>
      <c r="X114" s="4"/>
      <c r="Y114" s="4"/>
      <c r="Z114" s="4"/>
      <c r="AA114" s="4"/>
      <c r="AB114" s="4"/>
    </row>
    <row r="115" spans="2:28" s="3" customFormat="1" x14ac:dyDescent="0.3">
      <c r="B115" s="54"/>
      <c r="C115" s="34" t="s">
        <v>169</v>
      </c>
      <c r="D115" s="38" t="s">
        <v>266</v>
      </c>
      <c r="E115" s="5"/>
      <c r="F115" s="5"/>
      <c r="G115" s="5"/>
      <c r="H115" s="5"/>
      <c r="I115" s="31"/>
      <c r="J115" s="31"/>
      <c r="K115" s="357"/>
      <c r="L115" s="358"/>
      <c r="M115" s="359"/>
      <c r="N115" s="31"/>
      <c r="O115" s="357"/>
      <c r="P115" s="358"/>
      <c r="Q115" s="359"/>
      <c r="R115" s="31"/>
      <c r="S115" s="80"/>
      <c r="U115" s="109"/>
      <c r="V115" s="109"/>
      <c r="W115" s="109"/>
      <c r="X115" s="4"/>
      <c r="Y115" s="4"/>
      <c r="Z115" s="4"/>
      <c r="AA115" s="4"/>
      <c r="AB115" s="4"/>
    </row>
    <row r="116" spans="2:28" s="3" customFormat="1" x14ac:dyDescent="0.3">
      <c r="B116" s="54"/>
      <c r="C116" s="34" t="s">
        <v>170</v>
      </c>
      <c r="D116" s="38" t="s">
        <v>267</v>
      </c>
      <c r="E116" s="5"/>
      <c r="F116" s="5"/>
      <c r="G116" s="5"/>
      <c r="H116" s="5"/>
      <c r="I116" s="31"/>
      <c r="J116" s="31"/>
      <c r="K116" s="357"/>
      <c r="L116" s="358"/>
      <c r="M116" s="359"/>
      <c r="N116" s="31"/>
      <c r="O116" s="357"/>
      <c r="P116" s="358"/>
      <c r="Q116" s="359"/>
      <c r="R116" s="31"/>
      <c r="S116" s="80"/>
      <c r="U116" s="109"/>
      <c r="V116" s="109"/>
      <c r="W116" s="109"/>
      <c r="X116" s="4"/>
      <c r="Y116" s="4"/>
      <c r="Z116" s="4"/>
      <c r="AA116" s="4"/>
      <c r="AB116" s="4"/>
    </row>
    <row r="117" spans="2:28" s="3" customFormat="1" x14ac:dyDescent="0.3">
      <c r="B117" s="54"/>
      <c r="C117" s="6"/>
      <c r="D117" s="7"/>
      <c r="E117" s="5"/>
      <c r="F117" s="5"/>
      <c r="G117" s="5"/>
      <c r="H117" s="5"/>
      <c r="I117" s="31"/>
      <c r="J117" s="31"/>
      <c r="K117" s="76"/>
      <c r="L117" s="76"/>
      <c r="M117" s="76"/>
      <c r="N117" s="31"/>
      <c r="O117" s="76"/>
      <c r="P117" s="76"/>
      <c r="Q117" s="76"/>
      <c r="R117" s="31"/>
      <c r="S117" s="80"/>
      <c r="U117" s="109"/>
      <c r="V117" s="109"/>
      <c r="W117" s="109"/>
      <c r="X117" s="4"/>
      <c r="Y117" s="4"/>
      <c r="Z117" s="4"/>
      <c r="AA117" s="4"/>
      <c r="AB117" s="4"/>
    </row>
    <row r="118" spans="2:28" s="3" customFormat="1" x14ac:dyDescent="0.3">
      <c r="B118" s="54"/>
      <c r="C118" s="6" t="s">
        <v>171</v>
      </c>
      <c r="D118" s="7" t="s">
        <v>271</v>
      </c>
      <c r="E118" s="5"/>
      <c r="F118" s="5"/>
      <c r="G118" s="5"/>
      <c r="H118" s="5"/>
      <c r="I118" s="31"/>
      <c r="J118" s="31"/>
      <c r="K118" s="357"/>
      <c r="L118" s="358"/>
      <c r="M118" s="359"/>
      <c r="N118" s="31"/>
      <c r="O118" s="365"/>
      <c r="P118" s="365"/>
      <c r="Q118" s="365"/>
      <c r="R118" s="31"/>
      <c r="S118" s="80"/>
      <c r="U118" s="109"/>
      <c r="V118" s="109"/>
      <c r="W118" s="109"/>
      <c r="X118" s="4"/>
      <c r="Y118" s="4"/>
      <c r="Z118" s="4"/>
      <c r="AA118" s="4"/>
      <c r="AB118" s="4"/>
    </row>
    <row r="119" spans="2:28" s="3" customFormat="1" ht="14.5" thickBot="1" x14ac:dyDescent="0.35">
      <c r="B119" s="54"/>
      <c r="C119" s="6"/>
      <c r="D119" s="7"/>
      <c r="E119" s="5"/>
      <c r="F119" s="5"/>
      <c r="G119" s="5"/>
      <c r="H119" s="5"/>
      <c r="I119" s="31"/>
      <c r="J119" s="31"/>
      <c r="K119" s="367"/>
      <c r="L119" s="367"/>
      <c r="M119" s="367"/>
      <c r="N119" s="31"/>
      <c r="O119" s="367"/>
      <c r="P119" s="367"/>
      <c r="Q119" s="367"/>
      <c r="R119" s="31"/>
      <c r="S119" s="80"/>
      <c r="U119" s="109"/>
      <c r="V119" s="109"/>
      <c r="W119" s="109"/>
      <c r="X119" s="4"/>
      <c r="Y119" s="4"/>
      <c r="Z119" s="4"/>
      <c r="AA119" s="4"/>
      <c r="AB119" s="4"/>
    </row>
    <row r="120" spans="2:28" s="3" customFormat="1" ht="14.5" thickBot="1" x14ac:dyDescent="0.35">
      <c r="B120" s="54"/>
      <c r="C120" s="28">
        <v>4.4000000000000004</v>
      </c>
      <c r="D120" s="29" t="s">
        <v>272</v>
      </c>
      <c r="E120" s="31"/>
      <c r="F120" s="31"/>
      <c r="G120" s="31"/>
      <c r="H120" s="31"/>
      <c r="I120" s="31"/>
      <c r="J120" s="31"/>
      <c r="K120" s="360">
        <f>SUM(K122:K124)</f>
        <v>0</v>
      </c>
      <c r="L120" s="361"/>
      <c r="M120" s="362"/>
      <c r="N120" s="31"/>
      <c r="O120" s="360">
        <f>SUM(O122:O124)</f>
        <v>0</v>
      </c>
      <c r="P120" s="361"/>
      <c r="Q120" s="362"/>
      <c r="R120" s="297" t="str">
        <f>IF(SUM(O122:O124)&lt;&gt;O120, SUM(O122:O124), "")</f>
        <v/>
      </c>
      <c r="S120" s="285"/>
      <c r="U120" s="109"/>
      <c r="V120" s="109"/>
      <c r="W120" s="109"/>
      <c r="X120" s="4"/>
      <c r="Y120" s="4"/>
      <c r="Z120" s="4"/>
      <c r="AA120" s="4"/>
      <c r="AB120" s="4"/>
    </row>
    <row r="121" spans="2:28" s="3" customFormat="1" x14ac:dyDescent="0.3">
      <c r="B121" s="54"/>
      <c r="C121" s="5"/>
      <c r="D121" s="7"/>
      <c r="E121" s="5"/>
      <c r="F121" s="5"/>
      <c r="G121" s="5"/>
      <c r="H121" s="5"/>
      <c r="I121" s="31"/>
      <c r="J121" s="31"/>
      <c r="K121" s="363"/>
      <c r="L121" s="363"/>
      <c r="M121" s="363"/>
      <c r="N121" s="31"/>
      <c r="O121" s="363"/>
      <c r="P121" s="363"/>
      <c r="Q121" s="363"/>
      <c r="R121" s="31"/>
      <c r="S121" s="80"/>
      <c r="U121" s="109"/>
      <c r="V121" s="109"/>
      <c r="W121" s="109"/>
      <c r="X121" s="4"/>
      <c r="Y121" s="4"/>
      <c r="Z121" s="4"/>
      <c r="AA121" s="4"/>
      <c r="AB121" s="4"/>
    </row>
    <row r="122" spans="2:28" s="3" customFormat="1" x14ac:dyDescent="0.3">
      <c r="B122" s="54"/>
      <c r="C122" s="6" t="s">
        <v>172</v>
      </c>
      <c r="D122" s="7" t="s">
        <v>273</v>
      </c>
      <c r="E122" s="5"/>
      <c r="F122" s="5"/>
      <c r="G122" s="5"/>
      <c r="H122" s="5"/>
      <c r="I122" s="31"/>
      <c r="J122" s="31"/>
      <c r="K122" s="357"/>
      <c r="L122" s="358"/>
      <c r="M122" s="359"/>
      <c r="N122" s="31"/>
      <c r="O122" s="357"/>
      <c r="P122" s="358"/>
      <c r="Q122" s="359"/>
      <c r="R122" s="31"/>
      <c r="S122" s="80"/>
      <c r="U122" s="109"/>
      <c r="V122" s="109"/>
      <c r="W122" s="109"/>
      <c r="X122" s="4"/>
      <c r="Y122" s="4"/>
      <c r="Z122" s="4"/>
      <c r="AA122" s="4"/>
      <c r="AB122" s="4"/>
    </row>
    <row r="123" spans="2:28" s="3" customFormat="1" x14ac:dyDescent="0.3">
      <c r="B123" s="54"/>
      <c r="C123" s="6" t="s">
        <v>173</v>
      </c>
      <c r="D123" s="7" t="s">
        <v>274</v>
      </c>
      <c r="E123" s="5"/>
      <c r="F123" s="5"/>
      <c r="G123" s="5"/>
      <c r="H123" s="5"/>
      <c r="I123" s="31"/>
      <c r="J123" s="31"/>
      <c r="K123" s="357"/>
      <c r="L123" s="358"/>
      <c r="M123" s="359"/>
      <c r="N123" s="31"/>
      <c r="O123" s="357"/>
      <c r="P123" s="358"/>
      <c r="Q123" s="359"/>
      <c r="R123" s="31"/>
      <c r="S123" s="80"/>
      <c r="U123" s="109"/>
      <c r="V123" s="109"/>
      <c r="W123" s="109"/>
      <c r="X123" s="4"/>
      <c r="Y123" s="4"/>
      <c r="Z123" s="4"/>
      <c r="AA123" s="4"/>
      <c r="AB123" s="4"/>
    </row>
    <row r="124" spans="2:28" s="3" customFormat="1" x14ac:dyDescent="0.3">
      <c r="B124" s="54"/>
      <c r="C124" s="6" t="s">
        <v>174</v>
      </c>
      <c r="D124" s="7" t="s">
        <v>275</v>
      </c>
      <c r="E124" s="5"/>
      <c r="F124" s="5"/>
      <c r="G124" s="5"/>
      <c r="H124" s="5"/>
      <c r="I124" s="31"/>
      <c r="J124" s="31"/>
      <c r="K124" s="357"/>
      <c r="L124" s="358"/>
      <c r="M124" s="359"/>
      <c r="N124" s="31"/>
      <c r="O124" s="357"/>
      <c r="P124" s="358"/>
      <c r="Q124" s="359"/>
      <c r="R124" s="31"/>
      <c r="S124" s="80"/>
      <c r="U124" s="109"/>
      <c r="V124" s="109"/>
      <c r="W124" s="109"/>
      <c r="X124" s="4"/>
      <c r="Y124" s="4"/>
      <c r="Z124" s="4"/>
      <c r="AA124" s="4"/>
      <c r="AB124" s="4"/>
    </row>
    <row r="125" spans="2:28" s="3" customFormat="1" ht="14.5" thickBot="1" x14ac:dyDescent="0.35">
      <c r="B125" s="54"/>
      <c r="C125" s="5"/>
      <c r="D125" s="7"/>
      <c r="E125" s="5"/>
      <c r="F125" s="5"/>
      <c r="G125" s="5"/>
      <c r="H125" s="5"/>
      <c r="I125" s="5"/>
      <c r="J125" s="5"/>
      <c r="K125" s="372"/>
      <c r="L125" s="372"/>
      <c r="M125" s="372"/>
      <c r="N125" s="72"/>
      <c r="O125" s="372"/>
      <c r="P125" s="372"/>
      <c r="Q125" s="372"/>
      <c r="R125" s="5"/>
      <c r="S125" s="55"/>
      <c r="U125" s="109"/>
      <c r="V125" s="109"/>
      <c r="W125" s="109"/>
      <c r="X125" s="4"/>
      <c r="Y125" s="4"/>
      <c r="Z125" s="4"/>
      <c r="AA125" s="4"/>
      <c r="AB125" s="4"/>
    </row>
    <row r="126" spans="2:28" s="3" customFormat="1" ht="15" customHeight="1" thickBot="1" x14ac:dyDescent="0.4">
      <c r="B126" s="54"/>
      <c r="C126" s="105">
        <v>5</v>
      </c>
      <c r="D126" s="106" t="s">
        <v>276</v>
      </c>
      <c r="E126" s="74"/>
      <c r="F126" s="74"/>
      <c r="G126" s="74"/>
      <c r="H126" s="74"/>
      <c r="I126" s="74"/>
      <c r="J126" s="74"/>
      <c r="K126" s="369">
        <f>SUM(K128,K140)</f>
        <v>0</v>
      </c>
      <c r="L126" s="370"/>
      <c r="M126" s="371"/>
      <c r="N126" s="78"/>
      <c r="O126" s="369">
        <f>SUM(O128,O140)</f>
        <v>0</v>
      </c>
      <c r="P126" s="370"/>
      <c r="Q126" s="371"/>
      <c r="R126" s="74"/>
      <c r="S126" s="55"/>
      <c r="U126" s="109"/>
      <c r="V126" s="109"/>
      <c r="W126" s="109"/>
      <c r="X126" s="4"/>
      <c r="Y126" s="4"/>
      <c r="Z126" s="4"/>
      <c r="AA126" s="4"/>
      <c r="AB126" s="4"/>
    </row>
    <row r="127" spans="2:28" s="3" customFormat="1" ht="14.5" thickBot="1" x14ac:dyDescent="0.35">
      <c r="B127" s="54"/>
      <c r="C127" s="5"/>
      <c r="D127" s="7"/>
      <c r="E127" s="5"/>
      <c r="F127" s="5"/>
      <c r="G127" s="5"/>
      <c r="H127" s="5"/>
      <c r="I127" s="5"/>
      <c r="J127" s="5"/>
      <c r="K127" s="95"/>
      <c r="L127" s="95"/>
      <c r="M127" s="95"/>
      <c r="N127" s="72"/>
      <c r="O127" s="95"/>
      <c r="P127" s="95"/>
      <c r="Q127" s="95"/>
      <c r="R127" s="5"/>
      <c r="S127" s="55"/>
      <c r="U127" s="109"/>
      <c r="V127" s="109"/>
      <c r="W127" s="109"/>
      <c r="X127" s="4"/>
      <c r="Y127" s="4"/>
      <c r="Z127" s="4"/>
      <c r="AA127" s="4"/>
      <c r="AB127" s="4"/>
    </row>
    <row r="128" spans="2:28" s="3" customFormat="1" ht="14.5" thickBot="1" x14ac:dyDescent="0.35">
      <c r="B128" s="54"/>
      <c r="C128" s="16">
        <v>5.0999999999999996</v>
      </c>
      <c r="D128" s="10" t="s">
        <v>277</v>
      </c>
      <c r="E128" s="5"/>
      <c r="F128" s="5"/>
      <c r="G128" s="5"/>
      <c r="H128" s="5"/>
      <c r="I128" s="220" t="str">
        <f>IF(SUM(K130:K138)&lt;&gt;K128, SUM(K130:K138), "")</f>
        <v/>
      </c>
      <c r="J128" s="221"/>
      <c r="K128" s="360">
        <f>SUM(K130:M138)</f>
        <v>0</v>
      </c>
      <c r="L128" s="361"/>
      <c r="M128" s="362"/>
      <c r="N128" s="31"/>
      <c r="O128" s="360">
        <f>SUM(O130:Q138)</f>
        <v>0</v>
      </c>
      <c r="P128" s="361"/>
      <c r="Q128" s="362"/>
      <c r="R128" s="297" t="str">
        <f>IF(SUM(O130:O138)&lt;&gt;O128, SUM(O130:O138), "")</f>
        <v/>
      </c>
      <c r="S128" s="285"/>
      <c r="U128" s="109"/>
      <c r="V128" s="109"/>
      <c r="W128" s="109"/>
      <c r="X128" s="4"/>
      <c r="Y128" s="4"/>
      <c r="Z128" s="4"/>
      <c r="AA128" s="4"/>
      <c r="AB128" s="4"/>
    </row>
    <row r="129" spans="2:28" s="3" customFormat="1" x14ac:dyDescent="0.3">
      <c r="B129" s="54"/>
      <c r="C129" s="5"/>
      <c r="D129" s="79"/>
      <c r="E129" s="5"/>
      <c r="F129" s="5"/>
      <c r="G129" s="5"/>
      <c r="H129" s="5"/>
      <c r="I129" s="220"/>
      <c r="J129" s="301"/>
      <c r="K129" s="363" t="str">
        <f>IF(AND((OR(ISNUMBER(K131), ISNUMBER(K132), ISNUMBER(K133), ISNUMBER(K134), ISNUMBER(K135), ISNUMBER(K136), ISNUMBER(K137))), ISBLANK(K130)), "Personnel expenses?", "")</f>
        <v/>
      </c>
      <c r="L129" s="373"/>
      <c r="M129" s="373"/>
      <c r="N129" s="31"/>
      <c r="O129" s="363" t="str">
        <f>IF(AND((OR(ISNUMBER(O131), ISNUMBER(O132), ISNUMBER(O133), ISNUMBER(O134), ISNUMBER(O135), ISNUMBER(O136), ISNUMBER(O137))), ISBLANK(O130)), "Personnel expenses?", "")</f>
        <v/>
      </c>
      <c r="P129" s="373"/>
      <c r="Q129" s="373"/>
      <c r="R129" s="31"/>
      <c r="S129" s="80"/>
      <c r="U129" s="109"/>
      <c r="V129" s="109"/>
      <c r="W129" s="109"/>
      <c r="X129" s="4"/>
      <c r="Y129" s="4"/>
      <c r="Z129" s="4"/>
      <c r="AA129" s="4"/>
      <c r="AB129" s="4"/>
    </row>
    <row r="130" spans="2:28" s="3" customFormat="1" x14ac:dyDescent="0.3">
      <c r="B130" s="54"/>
      <c r="C130" s="35" t="s">
        <v>95</v>
      </c>
      <c r="D130" s="7" t="s">
        <v>278</v>
      </c>
      <c r="E130" s="5"/>
      <c r="F130" s="5"/>
      <c r="G130" s="5"/>
      <c r="H130" s="5"/>
      <c r="I130" s="220" t="str">
        <f t="shared" ref="I130:I138" si="0">IF(AND(ISNUMBER(K130), K130&lt;0), K130*(-1), "")</f>
        <v/>
      </c>
      <c r="J130" s="226"/>
      <c r="K130" s="357"/>
      <c r="L130" s="358"/>
      <c r="M130" s="359"/>
      <c r="N130" s="31"/>
      <c r="O130" s="357"/>
      <c r="P130" s="358"/>
      <c r="Q130" s="359"/>
      <c r="R130" s="31" t="str">
        <f>IF(AND(ISNUMBER(O130), O130&lt;0), O130*(-1), "")</f>
        <v/>
      </c>
      <c r="S130" s="80"/>
      <c r="U130" s="109"/>
      <c r="V130" s="109"/>
      <c r="W130" s="109"/>
      <c r="X130" s="4"/>
      <c r="Y130" s="4"/>
      <c r="Z130" s="4"/>
      <c r="AA130" s="4"/>
      <c r="AB130" s="4"/>
    </row>
    <row r="131" spans="2:28" s="3" customFormat="1" x14ac:dyDescent="0.3">
      <c r="B131" s="54"/>
      <c r="C131" s="35" t="s">
        <v>96</v>
      </c>
      <c r="D131" s="7" t="s">
        <v>279</v>
      </c>
      <c r="E131" s="5"/>
      <c r="F131" s="5"/>
      <c r="G131" s="5"/>
      <c r="H131" s="5"/>
      <c r="I131" s="220" t="str">
        <f t="shared" si="0"/>
        <v/>
      </c>
      <c r="J131" s="226"/>
      <c r="K131" s="357"/>
      <c r="L131" s="358"/>
      <c r="M131" s="359"/>
      <c r="N131" s="31"/>
      <c r="O131" s="357"/>
      <c r="P131" s="358"/>
      <c r="Q131" s="359"/>
      <c r="R131" s="31" t="str">
        <f t="shared" ref="R131:R138" si="1">IF(AND(ISNUMBER(O131), O131&lt;0), O131*(-1), "")</f>
        <v/>
      </c>
      <c r="S131" s="80"/>
      <c r="U131" s="109"/>
      <c r="V131" s="109"/>
      <c r="W131" s="109"/>
      <c r="X131" s="4"/>
      <c r="Y131" s="4"/>
      <c r="Z131" s="4"/>
      <c r="AA131" s="4"/>
      <c r="AB131" s="4"/>
    </row>
    <row r="132" spans="2:28" s="3" customFormat="1" x14ac:dyDescent="0.3">
      <c r="B132" s="54"/>
      <c r="C132" s="35" t="s">
        <v>97</v>
      </c>
      <c r="D132" s="7" t="s">
        <v>280</v>
      </c>
      <c r="E132" s="5"/>
      <c r="F132" s="5"/>
      <c r="G132" s="5"/>
      <c r="H132" s="5"/>
      <c r="I132" s="220" t="str">
        <f t="shared" si="0"/>
        <v/>
      </c>
      <c r="J132" s="226"/>
      <c r="K132" s="357"/>
      <c r="L132" s="358"/>
      <c r="M132" s="359"/>
      <c r="N132" s="31"/>
      <c r="O132" s="357"/>
      <c r="P132" s="358"/>
      <c r="Q132" s="359"/>
      <c r="R132" s="31" t="str">
        <f t="shared" si="1"/>
        <v/>
      </c>
      <c r="S132" s="80"/>
      <c r="U132" s="109"/>
      <c r="V132" s="109"/>
      <c r="W132" s="109"/>
      <c r="X132" s="4"/>
      <c r="Y132" s="4"/>
      <c r="Z132" s="4"/>
      <c r="AA132" s="4"/>
      <c r="AB132" s="4"/>
    </row>
    <row r="133" spans="2:28" s="3" customFormat="1" x14ac:dyDescent="0.3">
      <c r="B133" s="54"/>
      <c r="C133" s="35" t="s">
        <v>98</v>
      </c>
      <c r="D133" s="7" t="s">
        <v>281</v>
      </c>
      <c r="E133" s="5"/>
      <c r="F133" s="5"/>
      <c r="G133" s="5"/>
      <c r="H133" s="5"/>
      <c r="I133" s="220" t="str">
        <f t="shared" si="0"/>
        <v/>
      </c>
      <c r="J133" s="226"/>
      <c r="K133" s="357"/>
      <c r="L133" s="358"/>
      <c r="M133" s="359"/>
      <c r="N133" s="31"/>
      <c r="O133" s="357"/>
      <c r="P133" s="358"/>
      <c r="Q133" s="359"/>
      <c r="R133" s="31" t="str">
        <f t="shared" si="1"/>
        <v/>
      </c>
      <c r="S133" s="80"/>
      <c r="U133" s="109"/>
      <c r="V133" s="109"/>
      <c r="W133" s="109"/>
      <c r="X133" s="4"/>
      <c r="Y133" s="4"/>
      <c r="Z133" s="4"/>
      <c r="AA133" s="4"/>
      <c r="AB133" s="4"/>
    </row>
    <row r="134" spans="2:28" s="3" customFormat="1" x14ac:dyDescent="0.3">
      <c r="B134" s="54"/>
      <c r="C134" s="35" t="s">
        <v>99</v>
      </c>
      <c r="D134" s="7" t="s">
        <v>282</v>
      </c>
      <c r="E134" s="5"/>
      <c r="F134" s="5"/>
      <c r="G134" s="5"/>
      <c r="H134" s="5"/>
      <c r="I134" s="220" t="str">
        <f t="shared" si="0"/>
        <v/>
      </c>
      <c r="J134" s="226"/>
      <c r="K134" s="357"/>
      <c r="L134" s="358"/>
      <c r="M134" s="359"/>
      <c r="N134" s="31"/>
      <c r="O134" s="357"/>
      <c r="P134" s="358"/>
      <c r="Q134" s="359"/>
      <c r="R134" s="31" t="str">
        <f t="shared" si="1"/>
        <v/>
      </c>
      <c r="S134" s="80"/>
      <c r="U134" s="109"/>
      <c r="V134" s="109"/>
      <c r="W134" s="109"/>
      <c r="X134" s="4"/>
      <c r="Y134" s="4"/>
      <c r="Z134" s="4"/>
      <c r="AA134" s="4"/>
      <c r="AB134" s="4"/>
    </row>
    <row r="135" spans="2:28" s="3" customFormat="1" x14ac:dyDescent="0.3">
      <c r="B135" s="54"/>
      <c r="C135" s="35" t="s">
        <v>189</v>
      </c>
      <c r="D135" s="7" t="s">
        <v>283</v>
      </c>
      <c r="E135" s="5"/>
      <c r="F135" s="5"/>
      <c r="G135" s="5"/>
      <c r="H135" s="5"/>
      <c r="I135" s="220" t="str">
        <f t="shared" si="0"/>
        <v/>
      </c>
      <c r="J135" s="226"/>
      <c r="K135" s="357"/>
      <c r="L135" s="358"/>
      <c r="M135" s="359"/>
      <c r="N135" s="31"/>
      <c r="O135" s="357"/>
      <c r="P135" s="358"/>
      <c r="Q135" s="359"/>
      <c r="R135" s="31" t="str">
        <f t="shared" si="1"/>
        <v/>
      </c>
      <c r="S135" s="80"/>
      <c r="U135" s="109"/>
      <c r="V135" s="109"/>
      <c r="W135" s="109"/>
      <c r="X135" s="4"/>
      <c r="Y135" s="4"/>
      <c r="Z135" s="4"/>
      <c r="AA135" s="4"/>
      <c r="AB135" s="4"/>
    </row>
    <row r="136" spans="2:28" s="3" customFormat="1" x14ac:dyDescent="0.3">
      <c r="B136" s="54"/>
      <c r="C136" s="35" t="s">
        <v>186</v>
      </c>
      <c r="D136" s="7" t="s">
        <v>284</v>
      </c>
      <c r="E136" s="5"/>
      <c r="F136" s="5"/>
      <c r="G136" s="5"/>
      <c r="H136" s="5"/>
      <c r="I136" s="220" t="str">
        <f t="shared" si="0"/>
        <v/>
      </c>
      <c r="J136" s="226"/>
      <c r="K136" s="357"/>
      <c r="L136" s="358"/>
      <c r="M136" s="359"/>
      <c r="N136" s="31"/>
      <c r="O136" s="357"/>
      <c r="P136" s="358"/>
      <c r="Q136" s="359"/>
      <c r="R136" s="31" t="str">
        <f t="shared" si="1"/>
        <v/>
      </c>
      <c r="S136" s="80"/>
      <c r="U136" s="109"/>
      <c r="V136" s="109"/>
      <c r="W136" s="109"/>
      <c r="X136" s="4"/>
      <c r="Y136" s="4"/>
      <c r="Z136" s="4"/>
      <c r="AA136" s="4"/>
      <c r="AB136" s="4"/>
    </row>
    <row r="137" spans="2:28" s="3" customFormat="1" x14ac:dyDescent="0.3">
      <c r="B137" s="54"/>
      <c r="C137" s="35" t="s">
        <v>187</v>
      </c>
      <c r="D137" s="7" t="s">
        <v>285</v>
      </c>
      <c r="E137" s="5"/>
      <c r="F137" s="5"/>
      <c r="G137" s="5"/>
      <c r="H137" s="5"/>
      <c r="I137" s="220" t="str">
        <f t="shared" si="0"/>
        <v/>
      </c>
      <c r="J137" s="226"/>
      <c r="K137" s="357"/>
      <c r="L137" s="358"/>
      <c r="M137" s="359"/>
      <c r="N137" s="31"/>
      <c r="O137" s="357"/>
      <c r="P137" s="358"/>
      <c r="Q137" s="359"/>
      <c r="R137" s="31" t="str">
        <f t="shared" si="1"/>
        <v/>
      </c>
      <c r="S137" s="80"/>
      <c r="U137" s="109"/>
      <c r="V137" s="109"/>
      <c r="W137" s="109"/>
      <c r="X137" s="4"/>
      <c r="Y137" s="4"/>
      <c r="Z137" s="4"/>
      <c r="AA137" s="4"/>
      <c r="AB137" s="4"/>
    </row>
    <row r="138" spans="2:28" s="3" customFormat="1" x14ac:dyDescent="0.3">
      <c r="B138" s="54"/>
      <c r="C138" s="35" t="s">
        <v>188</v>
      </c>
      <c r="D138" s="7" t="s">
        <v>286</v>
      </c>
      <c r="E138" s="5"/>
      <c r="F138" s="5"/>
      <c r="G138" s="5"/>
      <c r="H138" s="5"/>
      <c r="I138" s="220" t="str">
        <f t="shared" si="0"/>
        <v/>
      </c>
      <c r="J138" s="226"/>
      <c r="K138" s="357"/>
      <c r="L138" s="358"/>
      <c r="M138" s="359"/>
      <c r="N138" s="5"/>
      <c r="O138" s="357"/>
      <c r="P138" s="358"/>
      <c r="Q138" s="359"/>
      <c r="R138" s="31" t="str">
        <f t="shared" si="1"/>
        <v/>
      </c>
      <c r="S138" s="80"/>
      <c r="U138" s="109"/>
      <c r="V138" s="109"/>
      <c r="W138" s="109"/>
      <c r="X138" s="4"/>
      <c r="Y138" s="4"/>
      <c r="Z138" s="4"/>
      <c r="AA138" s="4"/>
      <c r="AB138" s="4"/>
    </row>
    <row r="139" spans="2:28" s="3" customFormat="1" ht="14.5" thickBot="1" x14ac:dyDescent="0.35">
      <c r="B139" s="54"/>
      <c r="C139" s="6"/>
      <c r="D139" s="7"/>
      <c r="E139" s="5"/>
      <c r="F139" s="5"/>
      <c r="G139" s="5"/>
      <c r="H139" s="5"/>
      <c r="I139" s="31"/>
      <c r="J139" s="31"/>
      <c r="K139" s="31"/>
      <c r="L139" s="31"/>
      <c r="M139" s="31"/>
      <c r="N139" s="31"/>
      <c r="O139" s="31"/>
      <c r="P139" s="31"/>
      <c r="Q139" s="31"/>
      <c r="R139" s="31"/>
      <c r="S139" s="80"/>
      <c r="U139" s="109"/>
      <c r="V139" s="109"/>
      <c r="W139" s="109"/>
      <c r="X139" s="4"/>
      <c r="Y139" s="4"/>
      <c r="Z139" s="4"/>
      <c r="AA139" s="4"/>
      <c r="AB139" s="4"/>
    </row>
    <row r="140" spans="2:28" s="3" customFormat="1" ht="14.5" thickBot="1" x14ac:dyDescent="0.35">
      <c r="B140" s="54"/>
      <c r="C140" s="18">
        <v>5.2</v>
      </c>
      <c r="D140" s="10" t="s">
        <v>287</v>
      </c>
      <c r="E140" s="5"/>
      <c r="F140" s="5"/>
      <c r="G140" s="5"/>
      <c r="H140" s="5"/>
      <c r="I140" s="220" t="str">
        <f>IF(SUM(K142:K144)&lt;&gt;K140, SUM(K142:K144), "")</f>
        <v/>
      </c>
      <c r="J140" s="221"/>
      <c r="K140" s="360">
        <f>SUM(K142:M144)</f>
        <v>0</v>
      </c>
      <c r="L140" s="361"/>
      <c r="M140" s="362"/>
      <c r="N140" s="31"/>
      <c r="O140" s="360">
        <f>SUM(O142:Q144)</f>
        <v>0</v>
      </c>
      <c r="P140" s="361"/>
      <c r="Q140" s="362"/>
      <c r="R140" s="297" t="str">
        <f>IF(SUM(O142:O144)&lt;&gt;O140, SUM(O142:O144), "")</f>
        <v/>
      </c>
      <c r="S140" s="285"/>
      <c r="U140" s="109"/>
      <c r="V140" s="109"/>
      <c r="W140" s="109"/>
      <c r="X140" s="4"/>
      <c r="Y140" s="4"/>
      <c r="Z140" s="4"/>
      <c r="AA140" s="4"/>
      <c r="AB140" s="4"/>
    </row>
    <row r="141" spans="2:28" s="3" customFormat="1" x14ac:dyDescent="0.3">
      <c r="B141" s="54"/>
      <c r="C141" s="36"/>
      <c r="D141" s="79"/>
      <c r="E141" s="5"/>
      <c r="F141" s="5"/>
      <c r="G141" s="5"/>
      <c r="H141" s="5"/>
      <c r="I141" s="5"/>
      <c r="J141" s="5"/>
      <c r="K141" s="363" t="str">
        <f>IF(AND(ISNUMBER(K130), ISNUMBER(K128), ISBLANK(K143)), "Depreciation/amortization cost?", "")</f>
        <v/>
      </c>
      <c r="L141" s="374"/>
      <c r="M141" s="374"/>
      <c r="N141" s="5"/>
      <c r="O141" s="363" t="str">
        <f>IF(AND(ISNUMBER(O130), ISNUMBER(O128), ISBLANK(O143)), "Depreciation/amortization cost?", "")</f>
        <v/>
      </c>
      <c r="P141" s="374"/>
      <c r="Q141" s="374"/>
      <c r="R141" s="5"/>
      <c r="S141" s="80"/>
      <c r="U141" s="109"/>
      <c r="V141" s="109"/>
      <c r="W141" s="109"/>
      <c r="X141" s="4"/>
      <c r="Y141" s="4"/>
      <c r="Z141" s="4"/>
      <c r="AA141" s="4"/>
      <c r="AB141" s="4"/>
    </row>
    <row r="142" spans="2:28" s="3" customFormat="1" x14ac:dyDescent="0.3">
      <c r="B142" s="54"/>
      <c r="C142" s="32" t="s">
        <v>100</v>
      </c>
      <c r="D142" s="7" t="s">
        <v>288</v>
      </c>
      <c r="E142" s="5"/>
      <c r="F142" s="5"/>
      <c r="G142" s="5"/>
      <c r="H142" s="5"/>
      <c r="I142" s="5"/>
      <c r="J142" s="31" t="str">
        <f>IF(AND(ISNUMBER(K142), K142&lt;0), K142*(-1), "")</f>
        <v/>
      </c>
      <c r="K142" s="242"/>
      <c r="L142" s="243"/>
      <c r="M142" s="244"/>
      <c r="N142" s="5"/>
      <c r="O142" s="242"/>
      <c r="P142" s="243"/>
      <c r="Q142" s="244"/>
      <c r="R142" s="31" t="str">
        <f t="shared" ref="R142:R143" si="2">IF(AND(ISNUMBER(O142), O142&lt;0), O142*(-1), "")</f>
        <v/>
      </c>
      <c r="S142" s="80"/>
      <c r="U142" s="109"/>
      <c r="V142" s="109"/>
      <c r="W142" s="109"/>
      <c r="X142" s="4"/>
      <c r="Y142" s="4"/>
      <c r="Z142" s="4"/>
      <c r="AA142" s="4"/>
      <c r="AB142" s="4"/>
    </row>
    <row r="143" spans="2:28" s="3" customFormat="1" x14ac:dyDescent="0.3">
      <c r="B143" s="54"/>
      <c r="C143" s="32" t="s">
        <v>101</v>
      </c>
      <c r="D143" s="7" t="s">
        <v>289</v>
      </c>
      <c r="E143" s="5"/>
      <c r="F143" s="5"/>
      <c r="G143" s="5"/>
      <c r="H143" s="5"/>
      <c r="I143" s="5"/>
      <c r="J143" s="31" t="str">
        <f>IF(AND(ISNUMBER(K143), K143&lt;0), K143*(-1), "")</f>
        <v/>
      </c>
      <c r="K143" s="242"/>
      <c r="L143" s="243"/>
      <c r="M143" s="244"/>
      <c r="N143" s="5"/>
      <c r="O143" s="242"/>
      <c r="P143" s="243"/>
      <c r="Q143" s="244"/>
      <c r="R143" s="31" t="str">
        <f t="shared" si="2"/>
        <v/>
      </c>
      <c r="S143" s="80"/>
      <c r="U143" s="109"/>
      <c r="V143" s="109"/>
      <c r="W143" s="109"/>
      <c r="X143" s="4"/>
      <c r="Y143" s="4"/>
      <c r="Z143" s="4"/>
      <c r="AA143" s="4"/>
      <c r="AB143" s="4"/>
    </row>
    <row r="144" spans="2:28" s="3" customFormat="1" x14ac:dyDescent="0.3">
      <c r="B144" s="54"/>
      <c r="C144" s="32" t="s">
        <v>102</v>
      </c>
      <c r="D144" s="7" t="s">
        <v>290</v>
      </c>
      <c r="E144" s="5"/>
      <c r="F144" s="5"/>
      <c r="G144" s="5"/>
      <c r="H144" s="5"/>
      <c r="I144" s="5"/>
      <c r="J144" s="31"/>
      <c r="K144" s="242"/>
      <c r="L144" s="243"/>
      <c r="M144" s="244"/>
      <c r="N144" s="5"/>
      <c r="O144" s="242"/>
      <c r="P144" s="243"/>
      <c r="Q144" s="244"/>
      <c r="R144" s="31"/>
      <c r="S144" s="80"/>
      <c r="U144" s="109"/>
      <c r="V144" s="109"/>
      <c r="W144" s="109"/>
      <c r="X144" s="4"/>
      <c r="Y144" s="4"/>
      <c r="Z144" s="4"/>
      <c r="AA144" s="4"/>
      <c r="AB144" s="4"/>
    </row>
    <row r="145" spans="2:28" s="3" customFormat="1" ht="14.5" thickBot="1" x14ac:dyDescent="0.35">
      <c r="B145" s="54"/>
      <c r="C145" s="32"/>
      <c r="D145" s="7"/>
      <c r="E145" s="5"/>
      <c r="F145" s="5"/>
      <c r="G145" s="5"/>
      <c r="H145" s="5"/>
      <c r="I145" s="5"/>
      <c r="J145" s="31"/>
      <c r="K145" s="31"/>
      <c r="L145" s="31"/>
      <c r="M145" s="31"/>
      <c r="N145" s="31"/>
      <c r="O145" s="31"/>
      <c r="P145" s="31"/>
      <c r="Q145" s="31"/>
      <c r="R145" s="31"/>
      <c r="S145" s="80"/>
      <c r="U145" s="109"/>
      <c r="V145" s="109"/>
      <c r="W145" s="109"/>
      <c r="X145" s="4"/>
      <c r="Y145" s="4"/>
      <c r="Z145" s="4"/>
      <c r="AA145" s="4"/>
      <c r="AB145" s="4"/>
    </row>
    <row r="146" spans="2:28" s="3" customFormat="1" ht="16" thickBot="1" x14ac:dyDescent="0.4">
      <c r="B146" s="54"/>
      <c r="C146" s="107">
        <v>6</v>
      </c>
      <c r="D146" s="103" t="s">
        <v>292</v>
      </c>
      <c r="E146" s="96"/>
      <c r="F146" s="96"/>
      <c r="G146" s="74"/>
      <c r="H146" s="74"/>
      <c r="I146" s="75"/>
      <c r="J146" s="75"/>
      <c r="K146" s="375">
        <f>IF(ISNUMBER(K75-K128),K75-K128,"")</f>
        <v>0</v>
      </c>
      <c r="L146" s="376"/>
      <c r="M146" s="377"/>
      <c r="N146" s="74"/>
      <c r="O146" s="375">
        <f>IF(ISNUMBER(O75-O128),O75-O128,"")</f>
        <v>0</v>
      </c>
      <c r="P146" s="376"/>
      <c r="Q146" s="377"/>
      <c r="R146" s="75"/>
      <c r="S146" s="80"/>
      <c r="U146" s="109"/>
      <c r="V146" s="109"/>
      <c r="W146" s="109"/>
      <c r="X146" s="4"/>
      <c r="Y146" s="4"/>
      <c r="Z146" s="4"/>
      <c r="AA146" s="4"/>
      <c r="AB146" s="4"/>
    </row>
    <row r="147" spans="2:28" s="3" customFormat="1" ht="14.5" thickBot="1" x14ac:dyDescent="0.35">
      <c r="B147" s="54"/>
      <c r="C147" s="36"/>
      <c r="D147" s="7"/>
      <c r="E147" s="5"/>
      <c r="F147" s="5"/>
      <c r="G147" s="5"/>
      <c r="H147" s="5"/>
      <c r="I147" s="5"/>
      <c r="J147" s="5"/>
      <c r="K147" s="378"/>
      <c r="L147" s="379"/>
      <c r="M147" s="379"/>
      <c r="N147" s="5"/>
      <c r="O147" s="378"/>
      <c r="P147" s="379"/>
      <c r="Q147" s="379"/>
      <c r="R147" s="5"/>
      <c r="S147" s="80"/>
      <c r="U147" s="109"/>
      <c r="V147" s="109"/>
      <c r="W147" s="109"/>
      <c r="X147" s="4"/>
      <c r="Y147" s="4"/>
      <c r="Z147" s="4"/>
      <c r="AA147" s="4"/>
      <c r="AB147" s="4"/>
    </row>
    <row r="148" spans="2:28" s="3" customFormat="1" ht="16" thickBot="1" x14ac:dyDescent="0.4">
      <c r="B148" s="54"/>
      <c r="C148" s="107">
        <v>7</v>
      </c>
      <c r="D148" s="103" t="s">
        <v>291</v>
      </c>
      <c r="E148" s="74"/>
      <c r="F148" s="74"/>
      <c r="G148" s="74"/>
      <c r="H148" s="74"/>
      <c r="I148" s="227" t="str">
        <f>IF(K148&lt;0, K148*(-1), "")</f>
        <v/>
      </c>
      <c r="J148" s="227"/>
      <c r="K148" s="380"/>
      <c r="L148" s="381"/>
      <c r="M148" s="382"/>
      <c r="N148" s="75"/>
      <c r="O148" s="360"/>
      <c r="P148" s="361"/>
      <c r="Q148" s="362"/>
      <c r="R148" s="97" t="str">
        <f>IF(O148&lt;0, O148*(-1), "")</f>
        <v/>
      </c>
      <c r="S148" s="55"/>
      <c r="U148" s="109"/>
      <c r="V148" s="109"/>
      <c r="W148" s="109"/>
      <c r="X148" s="4"/>
      <c r="Y148" s="4"/>
      <c r="Z148" s="4"/>
      <c r="AA148" s="4"/>
      <c r="AB148" s="4"/>
    </row>
    <row r="149" spans="2:28" s="3" customFormat="1" ht="15" customHeight="1" thickBot="1" x14ac:dyDescent="0.35">
      <c r="B149" s="54"/>
      <c r="C149" s="32"/>
      <c r="D149" s="5"/>
      <c r="E149" s="5"/>
      <c r="F149" s="5"/>
      <c r="G149" s="5"/>
      <c r="H149" s="5"/>
      <c r="I149" s="31"/>
      <c r="J149" s="31"/>
      <c r="K149" s="98"/>
      <c r="L149" s="98"/>
      <c r="M149" s="98"/>
      <c r="N149" s="31"/>
      <c r="O149" s="98"/>
      <c r="P149" s="98"/>
      <c r="Q149" s="98"/>
      <c r="R149" s="31"/>
      <c r="S149" s="80"/>
      <c r="U149" s="109"/>
      <c r="V149" s="109"/>
      <c r="W149" s="109"/>
      <c r="X149" s="4"/>
      <c r="Y149" s="4"/>
      <c r="Z149" s="4"/>
      <c r="AA149" s="4"/>
      <c r="AB149" s="4"/>
    </row>
    <row r="150" spans="2:28" s="3" customFormat="1" ht="15" customHeight="1" thickBot="1" x14ac:dyDescent="0.4">
      <c r="B150" s="54"/>
      <c r="C150" s="107">
        <v>8</v>
      </c>
      <c r="D150" s="103" t="s">
        <v>293</v>
      </c>
      <c r="E150" s="73"/>
      <c r="F150" s="74"/>
      <c r="G150" s="74"/>
      <c r="H150" s="74"/>
      <c r="I150" s="75"/>
      <c r="J150" s="75"/>
      <c r="K150" s="375">
        <f>IF(ISNUMBER(K146-K140-K148),K146-K140-K148,"")</f>
        <v>0</v>
      </c>
      <c r="L150" s="376"/>
      <c r="M150" s="377"/>
      <c r="N150" s="75"/>
      <c r="O150" s="375">
        <f>IF(ISNUMBER(O146-O140-O148),O146-O140-O148,"")</f>
        <v>0</v>
      </c>
      <c r="P150" s="376"/>
      <c r="Q150" s="377"/>
      <c r="R150" s="75"/>
      <c r="S150" s="80"/>
      <c r="U150" s="109"/>
      <c r="V150" s="109"/>
      <c r="W150" s="109"/>
      <c r="X150" s="4"/>
      <c r="Y150" s="4"/>
      <c r="Z150" s="4"/>
      <c r="AA150" s="4"/>
      <c r="AB150" s="4"/>
    </row>
    <row r="151" spans="2:28" s="3" customFormat="1" ht="15" customHeight="1" x14ac:dyDescent="0.3">
      <c r="B151" s="54"/>
      <c r="C151" s="32"/>
      <c r="D151" s="5"/>
      <c r="E151" s="5"/>
      <c r="F151" s="5"/>
      <c r="G151" s="5"/>
      <c r="H151" s="5"/>
      <c r="I151" s="31"/>
      <c r="J151" s="31"/>
      <c r="K151" s="98"/>
      <c r="L151" s="98"/>
      <c r="M151" s="98"/>
      <c r="N151" s="31"/>
      <c r="O151" s="98"/>
      <c r="P151" s="98"/>
      <c r="Q151" s="98"/>
      <c r="R151" s="31"/>
      <c r="S151" s="80"/>
      <c r="U151" s="109"/>
      <c r="V151" s="109"/>
      <c r="W151" s="109"/>
      <c r="X151" s="4"/>
      <c r="Y151" s="4"/>
      <c r="Z151" s="4"/>
      <c r="AA151" s="4"/>
      <c r="AB151" s="4"/>
    </row>
    <row r="152" spans="2:28" s="3" customFormat="1" x14ac:dyDescent="0.3">
      <c r="B152" s="54"/>
      <c r="C152" s="32"/>
      <c r="D152" s="5"/>
      <c r="E152" s="5"/>
      <c r="F152" s="5"/>
      <c r="G152" s="5"/>
      <c r="H152" s="5"/>
      <c r="I152" s="31"/>
      <c r="J152" s="31"/>
      <c r="K152" s="98"/>
      <c r="L152" s="98"/>
      <c r="M152" s="98"/>
      <c r="N152" s="31"/>
      <c r="O152" s="98"/>
      <c r="P152" s="98"/>
      <c r="Q152" s="98"/>
      <c r="R152" s="31"/>
      <c r="S152" s="80"/>
      <c r="U152" s="109"/>
      <c r="V152" s="109"/>
      <c r="W152" s="109"/>
      <c r="X152" s="4"/>
      <c r="Y152" s="4"/>
      <c r="Z152" s="4"/>
      <c r="AA152" s="4"/>
      <c r="AB152" s="4"/>
    </row>
    <row r="153" spans="2:28" s="3" customFormat="1" ht="14.5" thickBot="1" x14ac:dyDescent="0.35">
      <c r="B153" s="56"/>
      <c r="C153" s="44"/>
      <c r="D153" s="44"/>
      <c r="E153" s="44"/>
      <c r="F153" s="44"/>
      <c r="G153" s="44"/>
      <c r="H153" s="44"/>
      <c r="I153" s="44"/>
      <c r="J153" s="44"/>
      <c r="K153" s="282"/>
      <c r="L153" s="386"/>
      <c r="M153" s="386"/>
      <c r="N153" s="44"/>
      <c r="O153" s="282"/>
      <c r="P153" s="386"/>
      <c r="Q153" s="386"/>
      <c r="R153" s="44"/>
      <c r="S153" s="57"/>
      <c r="U153" s="109"/>
      <c r="V153" s="109"/>
      <c r="W153" s="109"/>
      <c r="X153" s="4"/>
      <c r="Y153" s="4"/>
      <c r="Z153" s="4"/>
      <c r="AA153" s="4"/>
      <c r="AB153" s="4"/>
    </row>
    <row r="154" spans="2:28" s="3" customFormat="1" ht="15" thickTop="1" thickBot="1" x14ac:dyDescent="0.35">
      <c r="B154" s="45"/>
      <c r="C154" s="45"/>
      <c r="D154" s="45"/>
      <c r="E154" s="45"/>
      <c r="F154" s="45"/>
      <c r="G154" s="45"/>
      <c r="H154" s="45"/>
      <c r="I154" s="45"/>
      <c r="J154" s="45"/>
      <c r="K154" s="45"/>
      <c r="L154" s="45"/>
      <c r="M154" s="45"/>
      <c r="N154" s="45"/>
      <c r="O154" s="45"/>
      <c r="P154" s="45"/>
      <c r="Q154" s="45"/>
      <c r="R154" s="45"/>
      <c r="S154" s="45"/>
      <c r="U154" s="109"/>
      <c r="V154" s="109"/>
      <c r="W154" s="109"/>
      <c r="X154" s="4"/>
      <c r="Y154" s="4"/>
      <c r="Z154" s="4"/>
      <c r="AA154" s="4"/>
      <c r="AB154" s="4"/>
    </row>
    <row r="155" spans="2:28" s="3" customFormat="1" ht="14.5" thickTop="1" x14ac:dyDescent="0.3">
      <c r="B155" s="67"/>
      <c r="C155" s="46"/>
      <c r="D155" s="68"/>
      <c r="E155" s="68"/>
      <c r="F155" s="68"/>
      <c r="G155" s="68"/>
      <c r="H155" s="68"/>
      <c r="I155" s="68"/>
      <c r="J155" s="68"/>
      <c r="K155" s="68"/>
      <c r="L155" s="68"/>
      <c r="M155" s="68"/>
      <c r="N155" s="68"/>
      <c r="O155" s="68"/>
      <c r="P155" s="68"/>
      <c r="Q155" s="68"/>
      <c r="R155" s="68"/>
      <c r="S155" s="69"/>
      <c r="U155" s="109"/>
      <c r="V155" s="109"/>
      <c r="W155" s="109"/>
      <c r="X155" s="4"/>
      <c r="Y155" s="4"/>
      <c r="Z155" s="4"/>
      <c r="AA155" s="4"/>
      <c r="AB155" s="4"/>
    </row>
    <row r="156" spans="2:28" s="3" customFormat="1" ht="18" x14ac:dyDescent="0.4">
      <c r="B156" s="54"/>
      <c r="C156" s="101" t="s">
        <v>375</v>
      </c>
      <c r="D156" s="36"/>
      <c r="E156" s="5"/>
      <c r="F156" s="5"/>
      <c r="G156" s="5"/>
      <c r="H156" s="5"/>
      <c r="I156" s="5"/>
      <c r="J156" s="5"/>
      <c r="K156" s="5"/>
      <c r="L156" s="5"/>
      <c r="M156" s="5"/>
      <c r="N156" s="5"/>
      <c r="O156" s="5"/>
      <c r="P156" s="5"/>
      <c r="Q156" s="5"/>
      <c r="R156" s="5"/>
      <c r="S156" s="55"/>
      <c r="U156" s="109"/>
      <c r="V156" s="109"/>
      <c r="W156" s="109"/>
      <c r="X156" s="4"/>
      <c r="Y156" s="4"/>
      <c r="Z156" s="4"/>
      <c r="AA156" s="4"/>
      <c r="AB156" s="4"/>
    </row>
    <row r="157" spans="2:28" s="3" customFormat="1" ht="14.5" thickBot="1" x14ac:dyDescent="0.35">
      <c r="B157" s="54"/>
      <c r="C157" s="36"/>
      <c r="D157" s="7"/>
      <c r="E157" s="5"/>
      <c r="F157" s="5"/>
      <c r="G157" s="5"/>
      <c r="H157" s="5"/>
      <c r="I157" s="5"/>
      <c r="J157" s="5"/>
      <c r="K157" s="372" t="s">
        <v>1579</v>
      </c>
      <c r="L157" s="372"/>
      <c r="M157" s="372"/>
      <c r="N157" s="72"/>
      <c r="O157" s="387" t="s">
        <v>1580</v>
      </c>
      <c r="P157" s="387"/>
      <c r="Q157" s="387"/>
      <c r="R157" s="31"/>
      <c r="S157" s="80"/>
      <c r="U157" s="109"/>
      <c r="V157" s="109"/>
      <c r="W157" s="109"/>
      <c r="X157" s="4"/>
      <c r="Y157" s="4"/>
      <c r="Z157" s="4"/>
      <c r="AA157" s="4"/>
      <c r="AB157" s="4"/>
    </row>
    <row r="158" spans="2:28" s="19" customFormat="1" ht="16" thickBot="1" x14ac:dyDescent="0.4">
      <c r="B158" s="54"/>
      <c r="C158" s="107">
        <v>9</v>
      </c>
      <c r="D158" s="104" t="s">
        <v>294</v>
      </c>
      <c r="E158" s="74"/>
      <c r="F158" s="74"/>
      <c r="G158" s="74"/>
      <c r="H158" s="227"/>
      <c r="I158" s="227"/>
      <c r="J158" s="227"/>
      <c r="K158" s="383">
        <f>SUM(K160,K163)</f>
        <v>0</v>
      </c>
      <c r="L158" s="384"/>
      <c r="M158" s="385"/>
      <c r="N158" s="75"/>
      <c r="O158" s="383">
        <f>SUM(O160,O163)</f>
        <v>0</v>
      </c>
      <c r="P158" s="384"/>
      <c r="Q158" s="385"/>
      <c r="R158" s="97"/>
      <c r="S158" s="55"/>
      <c r="U158" s="110"/>
      <c r="V158" s="110"/>
      <c r="W158" s="110"/>
      <c r="X158" s="12"/>
      <c r="Y158" s="12"/>
      <c r="Z158" s="12"/>
      <c r="AA158" s="12"/>
      <c r="AB158" s="12"/>
    </row>
    <row r="159" spans="2:28" s="19" customFormat="1" x14ac:dyDescent="0.3">
      <c r="B159" s="54"/>
      <c r="C159" s="31"/>
      <c r="D159" s="31"/>
      <c r="E159" s="31"/>
      <c r="F159" s="31"/>
      <c r="G159" s="31"/>
      <c r="H159" s="31"/>
      <c r="I159" s="31"/>
      <c r="J159" s="31"/>
      <c r="K159" s="31"/>
      <c r="L159" s="31"/>
      <c r="M159" s="31"/>
      <c r="N159" s="31"/>
      <c r="O159" s="31"/>
      <c r="P159" s="31"/>
      <c r="Q159" s="31"/>
      <c r="R159" s="31"/>
      <c r="S159" s="55"/>
      <c r="U159" s="110"/>
      <c r="V159" s="110"/>
      <c r="W159" s="110"/>
      <c r="X159" s="12"/>
      <c r="Y159" s="12"/>
      <c r="Z159" s="12"/>
      <c r="AA159" s="12"/>
      <c r="AB159" s="12"/>
    </row>
    <row r="160" spans="2:28" s="3" customFormat="1" x14ac:dyDescent="0.3">
      <c r="B160" s="54"/>
      <c r="C160" s="18">
        <v>9.1</v>
      </c>
      <c r="D160" s="87" t="s">
        <v>296</v>
      </c>
      <c r="E160" s="5"/>
      <c r="F160" s="5"/>
      <c r="G160" s="5"/>
      <c r="H160" s="220"/>
      <c r="I160" s="220"/>
      <c r="J160" s="220"/>
      <c r="K160" s="251">
        <f>SUM(K161:M162)</f>
        <v>0</v>
      </c>
      <c r="L160" s="251"/>
      <c r="M160" s="251"/>
      <c r="N160" s="5"/>
      <c r="O160" s="251">
        <f>SUM(O161:Q162)</f>
        <v>0</v>
      </c>
      <c r="P160" s="251"/>
      <c r="Q160" s="251"/>
      <c r="R160" s="284"/>
      <c r="S160" s="285"/>
      <c r="U160" s="109"/>
      <c r="V160" s="109"/>
      <c r="W160" s="109"/>
      <c r="X160" s="4"/>
      <c r="Y160" s="4"/>
      <c r="Z160" s="4"/>
      <c r="AA160" s="4"/>
      <c r="AB160" s="4"/>
    </row>
    <row r="161" spans="2:28" s="3" customFormat="1" x14ac:dyDescent="0.3">
      <c r="B161" s="54"/>
      <c r="C161" s="32" t="s">
        <v>193</v>
      </c>
      <c r="D161" s="17" t="s">
        <v>297</v>
      </c>
      <c r="E161" s="5"/>
      <c r="F161" s="5"/>
      <c r="G161" s="5"/>
      <c r="H161" s="220"/>
      <c r="I161" s="225"/>
      <c r="J161" s="226"/>
      <c r="K161" s="388"/>
      <c r="L161" s="388"/>
      <c r="M161" s="388"/>
      <c r="N161" s="5"/>
      <c r="O161" s="388"/>
      <c r="P161" s="388"/>
      <c r="Q161" s="388"/>
      <c r="R161" s="284"/>
      <c r="S161" s="285"/>
      <c r="U161" s="109"/>
      <c r="V161" s="109"/>
      <c r="W161" s="109"/>
      <c r="X161" s="4"/>
      <c r="Y161" s="4"/>
      <c r="Z161" s="4"/>
      <c r="AA161" s="4"/>
      <c r="AB161" s="4"/>
    </row>
    <row r="162" spans="2:28" s="3" customFormat="1" x14ac:dyDescent="0.3">
      <c r="B162" s="54"/>
      <c r="C162" s="32" t="s">
        <v>194</v>
      </c>
      <c r="D162" s="17" t="s">
        <v>298</v>
      </c>
      <c r="E162" s="5"/>
      <c r="F162" s="5"/>
      <c r="G162" s="5"/>
      <c r="H162" s="220"/>
      <c r="I162" s="225"/>
      <c r="J162" s="226"/>
      <c r="K162" s="388"/>
      <c r="L162" s="388"/>
      <c r="M162" s="388"/>
      <c r="N162" s="5"/>
      <c r="O162" s="388"/>
      <c r="P162" s="388"/>
      <c r="Q162" s="388"/>
      <c r="R162" s="284"/>
      <c r="S162" s="285"/>
      <c r="U162" s="109"/>
      <c r="V162" s="109"/>
      <c r="W162" s="109"/>
      <c r="X162" s="4"/>
      <c r="Y162" s="4"/>
      <c r="Z162" s="4"/>
      <c r="AA162" s="4"/>
      <c r="AB162" s="4"/>
    </row>
    <row r="163" spans="2:28" s="3" customFormat="1" x14ac:dyDescent="0.3">
      <c r="B163" s="54"/>
      <c r="C163" s="18">
        <v>9.1999999999999993</v>
      </c>
      <c r="D163" s="87" t="s">
        <v>299</v>
      </c>
      <c r="E163" s="5"/>
      <c r="F163" s="5"/>
      <c r="G163" s="5"/>
      <c r="H163" s="220"/>
      <c r="I163" s="220"/>
      <c r="J163" s="220"/>
      <c r="K163" s="251">
        <f>SUM(K164:M165)</f>
        <v>0</v>
      </c>
      <c r="L163" s="251"/>
      <c r="M163" s="251"/>
      <c r="N163" s="5"/>
      <c r="O163" s="251">
        <f>SUM(O164:Q165)</f>
        <v>0</v>
      </c>
      <c r="P163" s="251"/>
      <c r="Q163" s="251"/>
      <c r="R163" s="284"/>
      <c r="S163" s="285"/>
      <c r="U163" s="109"/>
      <c r="V163" s="109"/>
      <c r="W163" s="109"/>
      <c r="X163" s="4"/>
      <c r="Y163" s="4"/>
      <c r="Z163" s="4"/>
      <c r="AA163" s="4"/>
      <c r="AB163" s="4"/>
    </row>
    <row r="164" spans="2:28" x14ac:dyDescent="0.3">
      <c r="B164" s="54"/>
      <c r="C164" s="32" t="s">
        <v>195</v>
      </c>
      <c r="D164" s="17" t="s">
        <v>300</v>
      </c>
      <c r="E164" s="5"/>
      <c r="F164" s="5"/>
      <c r="G164" s="5"/>
      <c r="H164" s="220"/>
      <c r="I164" s="225"/>
      <c r="J164" s="226"/>
      <c r="K164" s="388"/>
      <c r="L164" s="388"/>
      <c r="M164" s="388"/>
      <c r="N164" s="5"/>
      <c r="O164" s="388"/>
      <c r="P164" s="388"/>
      <c r="Q164" s="388"/>
      <c r="R164" s="94"/>
      <c r="S164" s="80"/>
    </row>
    <row r="165" spans="2:28" s="3" customFormat="1" x14ac:dyDescent="0.3">
      <c r="B165" s="54"/>
      <c r="C165" s="32" t="s">
        <v>196</v>
      </c>
      <c r="D165" s="17" t="s">
        <v>298</v>
      </c>
      <c r="E165" s="5"/>
      <c r="F165" s="5"/>
      <c r="G165" s="5"/>
      <c r="H165" s="220"/>
      <c r="I165" s="225"/>
      <c r="J165" s="226"/>
      <c r="K165" s="388"/>
      <c r="L165" s="388"/>
      <c r="M165" s="388"/>
      <c r="N165" s="5"/>
      <c r="O165" s="388"/>
      <c r="P165" s="388"/>
      <c r="Q165" s="388"/>
      <c r="R165" s="284"/>
      <c r="S165" s="285"/>
      <c r="U165" s="109"/>
      <c r="V165" s="109"/>
      <c r="W165" s="109"/>
      <c r="X165" s="4"/>
      <c r="Y165" s="4"/>
      <c r="Z165" s="4"/>
      <c r="AA165" s="4"/>
      <c r="AB165" s="4"/>
    </row>
    <row r="166" spans="2:28" s="3" customFormat="1" ht="14.5" thickBot="1" x14ac:dyDescent="0.35">
      <c r="B166" s="54"/>
      <c r="C166" s="32"/>
      <c r="D166" s="7"/>
      <c r="E166" s="5"/>
      <c r="F166" s="5"/>
      <c r="G166" s="5"/>
      <c r="H166" s="31"/>
      <c r="I166" s="31"/>
      <c r="J166" s="31"/>
      <c r="K166" s="31"/>
      <c r="L166" s="31"/>
      <c r="M166" s="5"/>
      <c r="N166" s="5"/>
      <c r="O166" s="31"/>
      <c r="P166" s="31"/>
      <c r="Q166" s="5"/>
      <c r="R166" s="220"/>
      <c r="S166" s="285"/>
      <c r="U166" s="109"/>
      <c r="V166" s="109"/>
      <c r="W166" s="109"/>
      <c r="X166" s="4"/>
      <c r="Y166" s="4"/>
      <c r="Z166" s="4"/>
      <c r="AA166" s="4"/>
      <c r="AB166" s="4"/>
    </row>
    <row r="167" spans="2:28" s="19" customFormat="1" ht="16" thickBot="1" x14ac:dyDescent="0.4">
      <c r="B167" s="54"/>
      <c r="C167" s="107">
        <v>10</v>
      </c>
      <c r="D167" s="104" t="s">
        <v>295</v>
      </c>
      <c r="E167" s="74"/>
      <c r="F167" s="74"/>
      <c r="G167" s="74"/>
      <c r="H167" s="227"/>
      <c r="I167" s="227"/>
      <c r="J167" s="227"/>
      <c r="K167" s="383">
        <f>SUM(K169,K172)</f>
        <v>0</v>
      </c>
      <c r="L167" s="384"/>
      <c r="M167" s="385"/>
      <c r="N167" s="74"/>
      <c r="O167" s="383">
        <f>SUM(O169,O172)</f>
        <v>0</v>
      </c>
      <c r="P167" s="384"/>
      <c r="Q167" s="385"/>
      <c r="R167" s="97"/>
      <c r="S167" s="55"/>
      <c r="U167" s="109"/>
      <c r="V167" s="109"/>
      <c r="W167" s="109"/>
      <c r="X167" s="12"/>
      <c r="Y167" s="12"/>
      <c r="Z167" s="12"/>
      <c r="AA167" s="12"/>
      <c r="AB167" s="12"/>
    </row>
    <row r="168" spans="2:28" s="19" customFormat="1" x14ac:dyDescent="0.3">
      <c r="B168" s="54"/>
      <c r="C168" s="31"/>
      <c r="D168" s="31"/>
      <c r="E168" s="31"/>
      <c r="F168" s="31"/>
      <c r="G168" s="31"/>
      <c r="H168" s="31"/>
      <c r="I168" s="31"/>
      <c r="J168" s="31"/>
      <c r="K168" s="31"/>
      <c r="L168" s="31"/>
      <c r="M168" s="31"/>
      <c r="N168" s="31"/>
      <c r="O168" s="31"/>
      <c r="P168" s="31"/>
      <c r="Q168" s="31"/>
      <c r="R168" s="31"/>
      <c r="S168" s="55"/>
      <c r="U168" s="109"/>
      <c r="V168" s="109"/>
      <c r="W168" s="109"/>
      <c r="X168" s="12"/>
      <c r="Y168" s="12"/>
      <c r="Z168" s="12"/>
      <c r="AA168" s="12"/>
      <c r="AB168" s="12"/>
    </row>
    <row r="169" spans="2:28" s="3" customFormat="1" x14ac:dyDescent="0.3">
      <c r="B169" s="54"/>
      <c r="C169" s="18">
        <v>10.1</v>
      </c>
      <c r="D169" s="87" t="s">
        <v>301</v>
      </c>
      <c r="E169" s="5"/>
      <c r="F169" s="5"/>
      <c r="G169" s="5"/>
      <c r="H169" s="220"/>
      <c r="I169" s="220"/>
      <c r="J169" s="220"/>
      <c r="K169" s="251">
        <f>SUM(K170:M171)</f>
        <v>0</v>
      </c>
      <c r="L169" s="251"/>
      <c r="M169" s="251"/>
      <c r="N169" s="5"/>
      <c r="O169" s="251">
        <f>SUM(O170:Q171)</f>
        <v>0</v>
      </c>
      <c r="P169" s="251"/>
      <c r="Q169" s="251"/>
      <c r="R169" s="284"/>
      <c r="S169" s="285"/>
      <c r="U169" s="109"/>
      <c r="V169" s="109"/>
      <c r="W169" s="109"/>
      <c r="X169" s="4"/>
      <c r="Y169" s="4"/>
      <c r="Z169" s="4"/>
      <c r="AA169" s="4"/>
      <c r="AB169" s="4"/>
    </row>
    <row r="170" spans="2:28" s="3" customFormat="1" x14ac:dyDescent="0.3">
      <c r="B170" s="54"/>
      <c r="C170" s="32" t="s">
        <v>106</v>
      </c>
      <c r="D170" s="17" t="s">
        <v>302</v>
      </c>
      <c r="E170" s="5"/>
      <c r="F170" s="5"/>
      <c r="G170" s="5"/>
      <c r="H170" s="31"/>
      <c r="I170" s="31"/>
      <c r="J170" s="31"/>
      <c r="K170" s="388"/>
      <c r="L170" s="388"/>
      <c r="M170" s="388"/>
      <c r="N170" s="5"/>
      <c r="O170" s="388"/>
      <c r="P170" s="388"/>
      <c r="Q170" s="388"/>
      <c r="R170" s="284"/>
      <c r="S170" s="285"/>
      <c r="U170" s="109"/>
      <c r="V170" s="109"/>
      <c r="W170" s="109"/>
      <c r="X170" s="4"/>
      <c r="Y170" s="4"/>
      <c r="Z170" s="4"/>
      <c r="AA170" s="4"/>
      <c r="AB170" s="4"/>
    </row>
    <row r="171" spans="2:28" s="3" customFormat="1" x14ac:dyDescent="0.3">
      <c r="B171" s="54"/>
      <c r="C171" s="32" t="s">
        <v>143</v>
      </c>
      <c r="D171" s="17" t="s">
        <v>298</v>
      </c>
      <c r="E171" s="5"/>
      <c r="F171" s="5"/>
      <c r="G171" s="5"/>
      <c r="H171" s="31"/>
      <c r="I171" s="31"/>
      <c r="J171" s="31"/>
      <c r="K171" s="388"/>
      <c r="L171" s="388"/>
      <c r="M171" s="388"/>
      <c r="N171" s="5"/>
      <c r="O171" s="388"/>
      <c r="P171" s="388"/>
      <c r="Q171" s="388"/>
      <c r="R171" s="284"/>
      <c r="S171" s="285"/>
      <c r="U171" s="109"/>
      <c r="V171" s="109"/>
      <c r="W171" s="109"/>
      <c r="X171" s="4"/>
      <c r="Y171" s="4"/>
      <c r="Z171" s="4"/>
      <c r="AA171" s="4"/>
      <c r="AB171" s="4"/>
    </row>
    <row r="172" spans="2:28" s="3" customFormat="1" x14ac:dyDescent="0.3">
      <c r="B172" s="54"/>
      <c r="C172" s="18">
        <v>10.199999999999999</v>
      </c>
      <c r="D172" s="87" t="s">
        <v>303</v>
      </c>
      <c r="E172" s="5"/>
      <c r="F172" s="5"/>
      <c r="G172" s="5"/>
      <c r="H172" s="220"/>
      <c r="I172" s="220"/>
      <c r="J172" s="220"/>
      <c r="K172" s="251">
        <f>SUM(K173:M174)</f>
        <v>0</v>
      </c>
      <c r="L172" s="251"/>
      <c r="M172" s="251"/>
      <c r="N172" s="5"/>
      <c r="O172" s="251">
        <f>SUM(O173:Q174)</f>
        <v>0</v>
      </c>
      <c r="P172" s="251"/>
      <c r="Q172" s="251"/>
      <c r="R172" s="284"/>
      <c r="S172" s="285"/>
      <c r="U172" s="109"/>
      <c r="V172" s="109"/>
      <c r="W172" s="109"/>
      <c r="X172" s="4"/>
      <c r="Y172" s="4"/>
      <c r="Z172" s="4"/>
      <c r="AA172" s="4"/>
      <c r="AB172" s="4"/>
    </row>
    <row r="173" spans="2:28" s="3" customFormat="1" x14ac:dyDescent="0.3">
      <c r="B173" s="54"/>
      <c r="C173" s="32" t="s">
        <v>107</v>
      </c>
      <c r="D173" s="17" t="s">
        <v>304</v>
      </c>
      <c r="E173" s="5"/>
      <c r="F173" s="5"/>
      <c r="G173" s="5"/>
      <c r="H173" s="31"/>
      <c r="I173" s="31"/>
      <c r="J173" s="31"/>
      <c r="K173" s="388"/>
      <c r="L173" s="388"/>
      <c r="M173" s="388"/>
      <c r="N173" s="5"/>
      <c r="O173" s="388"/>
      <c r="P173" s="388"/>
      <c r="Q173" s="388"/>
      <c r="R173" s="284"/>
      <c r="S173" s="285"/>
      <c r="U173" s="109"/>
      <c r="V173" s="109"/>
      <c r="W173" s="109"/>
      <c r="X173" s="4"/>
      <c r="Y173" s="4"/>
      <c r="Z173" s="4"/>
      <c r="AA173" s="4"/>
      <c r="AB173" s="4"/>
    </row>
    <row r="174" spans="2:28" s="3" customFormat="1" x14ac:dyDescent="0.3">
      <c r="B174" s="54"/>
      <c r="C174" s="32" t="s">
        <v>108</v>
      </c>
      <c r="D174" s="17" t="s">
        <v>298</v>
      </c>
      <c r="E174" s="5"/>
      <c r="F174" s="5"/>
      <c r="G174" s="5"/>
      <c r="H174" s="31"/>
      <c r="I174" s="31"/>
      <c r="J174" s="31"/>
      <c r="K174" s="388"/>
      <c r="L174" s="388"/>
      <c r="M174" s="388"/>
      <c r="N174" s="5"/>
      <c r="O174" s="388"/>
      <c r="P174" s="388"/>
      <c r="Q174" s="388"/>
      <c r="R174" s="284"/>
      <c r="S174" s="285"/>
      <c r="U174" s="109"/>
      <c r="V174" s="109"/>
      <c r="W174" s="109"/>
      <c r="X174" s="4"/>
      <c r="Y174" s="4"/>
      <c r="Z174" s="4"/>
      <c r="AA174" s="4"/>
      <c r="AB174" s="4"/>
    </row>
    <row r="175" spans="2:28" s="3" customFormat="1" ht="14.5" thickBot="1" x14ac:dyDescent="0.35">
      <c r="B175" s="54"/>
      <c r="C175" s="32"/>
      <c r="D175" s="7"/>
      <c r="E175" s="5"/>
      <c r="F175" s="5"/>
      <c r="G175" s="5"/>
      <c r="H175" s="31"/>
      <c r="I175" s="31"/>
      <c r="J175" s="31"/>
      <c r="K175" s="31"/>
      <c r="L175" s="31"/>
      <c r="M175" s="5"/>
      <c r="N175" s="5"/>
      <c r="O175" s="31"/>
      <c r="P175" s="31"/>
      <c r="Q175" s="5"/>
      <c r="R175" s="220"/>
      <c r="S175" s="285"/>
      <c r="U175" s="109"/>
      <c r="V175" s="109"/>
      <c r="W175" s="109"/>
      <c r="X175" s="4"/>
      <c r="Y175" s="4"/>
      <c r="Z175" s="4"/>
      <c r="AA175" s="4"/>
      <c r="AB175" s="4"/>
    </row>
    <row r="176" spans="2:28" s="19" customFormat="1" ht="16" thickBot="1" x14ac:dyDescent="0.4">
      <c r="B176" s="54"/>
      <c r="C176" s="107">
        <v>11</v>
      </c>
      <c r="D176" s="104" t="s">
        <v>305</v>
      </c>
      <c r="E176" s="74"/>
      <c r="F176" s="74"/>
      <c r="G176" s="74"/>
      <c r="H176" s="227"/>
      <c r="I176" s="227"/>
      <c r="J176" s="227"/>
      <c r="K176" s="383">
        <f>K158-K167</f>
        <v>0</v>
      </c>
      <c r="L176" s="384"/>
      <c r="M176" s="385"/>
      <c r="N176" s="75"/>
      <c r="O176" s="383">
        <f>O158-O167</f>
        <v>0</v>
      </c>
      <c r="P176" s="384"/>
      <c r="Q176" s="385"/>
      <c r="R176" s="97"/>
      <c r="S176" s="55"/>
      <c r="U176" s="110"/>
      <c r="V176" s="110"/>
      <c r="W176" s="110"/>
      <c r="X176" s="12"/>
      <c r="Y176" s="12"/>
      <c r="Z176" s="12"/>
      <c r="AA176" s="12"/>
      <c r="AB176" s="12"/>
    </row>
    <row r="177" spans="2:28" s="19" customFormat="1" ht="14.5" thickBot="1" x14ac:dyDescent="0.35">
      <c r="B177" s="54"/>
      <c r="C177" s="32"/>
      <c r="D177" s="7"/>
      <c r="E177" s="5"/>
      <c r="F177" s="5"/>
      <c r="G177" s="5"/>
      <c r="H177" s="31"/>
      <c r="I177" s="31"/>
      <c r="J177" s="31"/>
      <c r="K177" s="32"/>
      <c r="L177" s="32"/>
      <c r="M177" s="32"/>
      <c r="N177" s="32"/>
      <c r="O177" s="32"/>
      <c r="P177" s="32"/>
      <c r="Q177" s="32"/>
      <c r="R177" s="220"/>
      <c r="S177" s="285"/>
      <c r="U177" s="110"/>
      <c r="V177" s="110"/>
      <c r="W177" s="110"/>
      <c r="X177" s="12"/>
      <c r="Y177" s="12"/>
      <c r="Z177" s="12"/>
      <c r="AA177" s="12"/>
      <c r="AB177" s="12"/>
    </row>
    <row r="178" spans="2:28" s="19" customFormat="1" ht="16" thickBot="1" x14ac:dyDescent="0.4">
      <c r="B178" s="54"/>
      <c r="C178" s="107">
        <v>12</v>
      </c>
      <c r="D178" s="104" t="s">
        <v>455</v>
      </c>
      <c r="E178" s="74"/>
      <c r="F178" s="74"/>
      <c r="G178" s="74"/>
      <c r="H178" s="75"/>
      <c r="I178" s="75"/>
      <c r="J178" s="75"/>
      <c r="K178" s="360">
        <f>SUM(K170+K173)</f>
        <v>0</v>
      </c>
      <c r="L178" s="361"/>
      <c r="M178" s="362"/>
      <c r="N178" s="75"/>
      <c r="O178" s="360">
        <f>SUM(O170+O173)</f>
        <v>0</v>
      </c>
      <c r="P178" s="361"/>
      <c r="Q178" s="362"/>
      <c r="R178" s="74"/>
      <c r="S178" s="55"/>
      <c r="U178" s="110"/>
      <c r="V178" s="110"/>
      <c r="W178" s="110"/>
      <c r="X178" s="12"/>
      <c r="Y178" s="12"/>
      <c r="Z178" s="12"/>
      <c r="AA178" s="12"/>
      <c r="AB178" s="12"/>
    </row>
    <row r="179" spans="2:28" s="3" customFormat="1" ht="14.5" thickBot="1" x14ac:dyDescent="0.35">
      <c r="B179" s="56"/>
      <c r="C179" s="44"/>
      <c r="D179" s="44"/>
      <c r="E179" s="44"/>
      <c r="F179" s="44"/>
      <c r="G179" s="44"/>
      <c r="H179" s="44"/>
      <c r="I179" s="44"/>
      <c r="J179" s="44"/>
      <c r="K179" s="44"/>
      <c r="L179" s="44"/>
      <c r="M179" s="44"/>
      <c r="N179" s="44"/>
      <c r="O179" s="44"/>
      <c r="P179" s="44"/>
      <c r="Q179" s="44"/>
      <c r="R179" s="282"/>
      <c r="S179" s="283"/>
      <c r="U179" s="109"/>
      <c r="V179" s="109"/>
      <c r="W179" s="109"/>
      <c r="X179" s="4"/>
      <c r="Y179" s="4"/>
      <c r="Z179" s="4"/>
      <c r="AA179" s="4"/>
      <c r="AB179" s="4"/>
    </row>
    <row r="180" spans="2:28" s="3" customFormat="1" ht="15" thickTop="1" thickBot="1" x14ac:dyDescent="0.35">
      <c r="B180" s="45"/>
      <c r="C180" s="45"/>
      <c r="D180" s="45"/>
      <c r="E180" s="45"/>
      <c r="F180" s="45"/>
      <c r="G180" s="45"/>
      <c r="H180" s="45"/>
      <c r="I180" s="45"/>
      <c r="J180" s="45"/>
      <c r="K180" s="45"/>
      <c r="L180" s="45"/>
      <c r="M180" s="45"/>
      <c r="N180" s="45"/>
      <c r="O180" s="45"/>
      <c r="P180" s="45"/>
      <c r="Q180" s="45"/>
      <c r="R180" s="45"/>
      <c r="S180" s="45"/>
      <c r="U180" s="109"/>
      <c r="V180" s="109"/>
      <c r="W180" s="109"/>
      <c r="X180" s="4"/>
      <c r="Y180" s="4"/>
      <c r="Z180" s="4"/>
      <c r="AA180" s="4"/>
      <c r="AB180" s="4"/>
    </row>
    <row r="181" spans="2:28" s="3" customFormat="1" ht="14.25" customHeight="1" thickTop="1" x14ac:dyDescent="0.3">
      <c r="B181" s="67"/>
      <c r="C181" s="68"/>
      <c r="D181" s="68"/>
      <c r="E181" s="68"/>
      <c r="F181" s="68"/>
      <c r="G181" s="68"/>
      <c r="H181" s="68"/>
      <c r="I181" s="68"/>
      <c r="J181" s="68"/>
      <c r="K181" s="68"/>
      <c r="L181" s="68"/>
      <c r="M181" s="68"/>
      <c r="N181" s="68"/>
      <c r="O181" s="68"/>
      <c r="P181" s="68"/>
      <c r="Q181" s="68"/>
      <c r="R181" s="68"/>
      <c r="S181" s="69"/>
      <c r="U181" s="109"/>
      <c r="V181" s="109"/>
      <c r="W181" s="109"/>
      <c r="X181" s="4"/>
      <c r="Y181" s="4"/>
      <c r="Z181" s="4"/>
      <c r="AA181" s="4"/>
      <c r="AB181" s="4"/>
    </row>
    <row r="182" spans="2:28" s="3" customFormat="1" ht="16.5" customHeight="1" x14ac:dyDescent="0.4">
      <c r="B182" s="54"/>
      <c r="C182" s="100" t="s">
        <v>307</v>
      </c>
      <c r="D182" s="5"/>
      <c r="E182" s="5"/>
      <c r="F182" s="5"/>
      <c r="G182" s="5"/>
      <c r="H182" s="5"/>
      <c r="I182" s="5"/>
      <c r="J182" s="5"/>
      <c r="K182" s="31"/>
      <c r="L182" s="116"/>
      <c r="M182" s="116"/>
      <c r="N182" s="116"/>
      <c r="O182" s="116"/>
      <c r="P182" s="116"/>
      <c r="Q182" s="116"/>
      <c r="R182" s="5"/>
      <c r="S182" s="55"/>
      <c r="U182" s="109"/>
      <c r="V182" s="109"/>
      <c r="W182" s="109"/>
      <c r="X182" s="4"/>
      <c r="Y182" s="4"/>
      <c r="Z182" s="4"/>
      <c r="AA182" s="4"/>
      <c r="AB182" s="4"/>
    </row>
    <row r="183" spans="2:28" s="3" customFormat="1" ht="14.25" customHeight="1" thickBot="1" x14ac:dyDescent="0.35">
      <c r="B183" s="54"/>
      <c r="C183" s="36"/>
      <c r="D183" s="36"/>
      <c r="E183" s="5"/>
      <c r="F183" s="5"/>
      <c r="G183" s="5"/>
      <c r="H183" s="5"/>
      <c r="I183" s="81"/>
      <c r="J183" s="81"/>
      <c r="K183" s="372" t="s">
        <v>1581</v>
      </c>
      <c r="L183" s="372"/>
      <c r="M183" s="372"/>
      <c r="N183" s="72"/>
      <c r="O183" s="387" t="s">
        <v>1582</v>
      </c>
      <c r="P183" s="387"/>
      <c r="Q183" s="387"/>
      <c r="R183" s="36"/>
      <c r="S183" s="55"/>
      <c r="U183" s="109"/>
      <c r="V183" s="109"/>
      <c r="W183" s="109"/>
      <c r="X183" s="4"/>
      <c r="Y183" s="4"/>
      <c r="Z183" s="4"/>
      <c r="AA183" s="4"/>
      <c r="AB183" s="4"/>
    </row>
    <row r="184" spans="2:28" s="3" customFormat="1" ht="14.25" customHeight="1" thickBot="1" x14ac:dyDescent="0.35">
      <c r="B184" s="54"/>
      <c r="C184" s="118">
        <v>13.1</v>
      </c>
      <c r="D184" s="117" t="s">
        <v>306</v>
      </c>
      <c r="E184" s="74"/>
      <c r="F184" s="74"/>
      <c r="G184" s="74"/>
      <c r="H184" s="74"/>
      <c r="I184" s="74"/>
      <c r="J184" s="74"/>
      <c r="K184" s="228">
        <f>SUM(K186:M191)</f>
        <v>0</v>
      </c>
      <c r="L184" s="229"/>
      <c r="M184" s="230"/>
      <c r="N184" s="192"/>
      <c r="O184" s="228">
        <f>SUM(O186:Q191)</f>
        <v>0</v>
      </c>
      <c r="P184" s="229"/>
      <c r="Q184" s="230"/>
      <c r="R184" s="97"/>
      <c r="S184" s="55"/>
      <c r="U184" s="109"/>
      <c r="V184" s="109"/>
      <c r="W184" s="109"/>
      <c r="X184" s="4"/>
      <c r="Y184" s="4"/>
      <c r="Z184" s="4"/>
      <c r="AA184" s="4"/>
      <c r="AB184" s="4"/>
    </row>
    <row r="185" spans="2:28" s="3" customFormat="1" ht="14.25" customHeight="1" x14ac:dyDescent="0.3">
      <c r="B185" s="54"/>
      <c r="C185" s="32"/>
      <c r="D185" s="79"/>
      <c r="E185" s="5"/>
      <c r="F185" s="5"/>
      <c r="G185" s="5"/>
      <c r="H185" s="31"/>
      <c r="I185" s="31"/>
      <c r="J185" s="31"/>
      <c r="K185" s="33"/>
      <c r="L185" s="33"/>
      <c r="M185" s="36"/>
      <c r="N185" s="36"/>
      <c r="O185" s="33"/>
      <c r="P185" s="33"/>
      <c r="Q185" s="36"/>
      <c r="R185" s="36"/>
      <c r="S185" s="55"/>
      <c r="U185" s="109"/>
      <c r="V185" s="109"/>
      <c r="W185" s="109"/>
      <c r="X185" s="4"/>
      <c r="Y185" s="4"/>
      <c r="Z185" s="4"/>
      <c r="AA185" s="4"/>
      <c r="AB185" s="4"/>
    </row>
    <row r="186" spans="2:28" s="3" customFormat="1" ht="14.25" customHeight="1" x14ac:dyDescent="0.3">
      <c r="B186" s="54"/>
      <c r="C186" s="32" t="s">
        <v>456</v>
      </c>
      <c r="D186" s="36" t="s">
        <v>310</v>
      </c>
      <c r="E186" s="5"/>
      <c r="F186" s="5"/>
      <c r="G186" s="5"/>
      <c r="H186" s="31"/>
      <c r="I186" s="31"/>
      <c r="J186" s="31"/>
      <c r="K186" s="330"/>
      <c r="L186" s="331"/>
      <c r="M186" s="332"/>
      <c r="N186" s="116"/>
      <c r="O186" s="330"/>
      <c r="P186" s="331"/>
      <c r="Q186" s="332"/>
      <c r="R186" s="36"/>
      <c r="S186" s="55"/>
      <c r="U186" s="109"/>
      <c r="V186" s="109"/>
      <c r="W186" s="109"/>
      <c r="X186" s="4"/>
      <c r="Y186" s="4"/>
      <c r="Z186" s="4"/>
      <c r="AA186" s="4"/>
      <c r="AB186" s="4"/>
    </row>
    <row r="187" spans="2:28" s="3" customFormat="1" ht="14.25" customHeight="1" x14ac:dyDescent="0.3">
      <c r="B187" s="54"/>
      <c r="C187" s="32" t="s">
        <v>457</v>
      </c>
      <c r="D187" s="36" t="s">
        <v>311</v>
      </c>
      <c r="E187" s="5"/>
      <c r="F187" s="5"/>
      <c r="G187" s="5"/>
      <c r="H187" s="31"/>
      <c r="I187" s="31"/>
      <c r="J187" s="31"/>
      <c r="K187" s="330"/>
      <c r="L187" s="331"/>
      <c r="M187" s="332"/>
      <c r="N187" s="116"/>
      <c r="O187" s="330"/>
      <c r="P187" s="331"/>
      <c r="Q187" s="332"/>
      <c r="R187" s="36"/>
      <c r="S187" s="55"/>
      <c r="U187" s="109"/>
      <c r="V187" s="109"/>
      <c r="W187" s="109"/>
      <c r="X187" s="4"/>
      <c r="Y187" s="4"/>
      <c r="Z187" s="4"/>
      <c r="AA187" s="4"/>
      <c r="AB187" s="4"/>
    </row>
    <row r="188" spans="2:28" s="3" customFormat="1" ht="14.25" customHeight="1" x14ac:dyDescent="0.3">
      <c r="B188" s="54"/>
      <c r="C188" s="32" t="s">
        <v>458</v>
      </c>
      <c r="D188" s="36" t="s">
        <v>312</v>
      </c>
      <c r="E188" s="5"/>
      <c r="F188" s="5"/>
      <c r="G188" s="5"/>
      <c r="H188" s="31"/>
      <c r="I188" s="31"/>
      <c r="J188" s="31"/>
      <c r="K188" s="389"/>
      <c r="L188" s="390"/>
      <c r="M188" s="391"/>
      <c r="N188" s="116"/>
      <c r="O188" s="389"/>
      <c r="P188" s="390"/>
      <c r="Q188" s="391"/>
      <c r="R188" s="36"/>
      <c r="S188" s="55"/>
      <c r="U188" s="109"/>
      <c r="V188" s="109"/>
      <c r="W188" s="109"/>
      <c r="X188" s="4"/>
      <c r="Y188" s="4"/>
      <c r="Z188" s="4"/>
      <c r="AA188" s="4"/>
      <c r="AB188" s="4"/>
    </row>
    <row r="189" spans="2:28" s="3" customFormat="1" ht="14.25" customHeight="1" x14ac:dyDescent="0.3">
      <c r="B189" s="54"/>
      <c r="C189" s="32" t="s">
        <v>459</v>
      </c>
      <c r="D189" s="36" t="s">
        <v>313</v>
      </c>
      <c r="E189" s="5"/>
      <c r="F189" s="5"/>
      <c r="G189" s="5"/>
      <c r="H189" s="31"/>
      <c r="I189" s="31"/>
      <c r="J189" s="31"/>
      <c r="K189" s="389"/>
      <c r="L189" s="390"/>
      <c r="M189" s="391"/>
      <c r="N189" s="116"/>
      <c r="O189" s="389"/>
      <c r="P189" s="390"/>
      <c r="Q189" s="391"/>
      <c r="R189" s="36"/>
      <c r="S189" s="55"/>
      <c r="U189" s="109"/>
      <c r="V189" s="109"/>
      <c r="W189" s="109"/>
      <c r="X189" s="4"/>
      <c r="Y189" s="4"/>
      <c r="Z189" s="4"/>
      <c r="AA189" s="4"/>
      <c r="AB189" s="4"/>
    </row>
    <row r="190" spans="2:28" s="3" customFormat="1" ht="14.25" customHeight="1" x14ac:dyDescent="0.3">
      <c r="B190" s="54"/>
      <c r="C190" s="32" t="s">
        <v>460</v>
      </c>
      <c r="D190" s="36" t="s">
        <v>314</v>
      </c>
      <c r="E190" s="5"/>
      <c r="F190" s="5"/>
      <c r="G190" s="5"/>
      <c r="H190" s="31"/>
      <c r="I190" s="31"/>
      <c r="J190" s="31"/>
      <c r="K190" s="389"/>
      <c r="L190" s="390"/>
      <c r="M190" s="391"/>
      <c r="N190" s="116"/>
      <c r="O190" s="389"/>
      <c r="P190" s="390"/>
      <c r="Q190" s="391"/>
      <c r="R190" s="36"/>
      <c r="S190" s="55"/>
      <c r="U190" s="109"/>
      <c r="V190" s="109"/>
      <c r="W190" s="109"/>
      <c r="X190" s="4"/>
      <c r="Y190" s="4"/>
      <c r="Z190" s="4"/>
      <c r="AA190" s="4"/>
      <c r="AB190" s="4"/>
    </row>
    <row r="191" spans="2:28" s="3" customFormat="1" x14ac:dyDescent="0.3">
      <c r="B191" s="54"/>
      <c r="C191" s="32" t="s">
        <v>461</v>
      </c>
      <c r="D191" s="36" t="s">
        <v>315</v>
      </c>
      <c r="E191" s="5"/>
      <c r="F191" s="5"/>
      <c r="G191" s="5"/>
      <c r="H191" s="31"/>
      <c r="I191" s="31"/>
      <c r="J191" s="31"/>
      <c r="K191" s="389"/>
      <c r="L191" s="390"/>
      <c r="M191" s="391"/>
      <c r="N191" s="116"/>
      <c r="O191" s="389"/>
      <c r="P191" s="390"/>
      <c r="Q191" s="391"/>
      <c r="R191" s="36"/>
      <c r="S191" s="55"/>
      <c r="U191" s="109"/>
      <c r="V191" s="109"/>
      <c r="W191" s="109"/>
      <c r="X191" s="4"/>
      <c r="Y191" s="4"/>
      <c r="Z191" s="4"/>
      <c r="AA191" s="4"/>
      <c r="AB191" s="4"/>
    </row>
    <row r="192" spans="2:28" s="3" customFormat="1" x14ac:dyDescent="0.3">
      <c r="B192" s="54"/>
      <c r="C192" s="37"/>
      <c r="D192" s="99"/>
      <c r="E192" s="5"/>
      <c r="F192" s="5"/>
      <c r="G192" s="5"/>
      <c r="H192" s="31"/>
      <c r="I192" s="5"/>
      <c r="J192" s="82"/>
      <c r="K192" s="82"/>
      <c r="L192" s="82"/>
      <c r="M192" s="5"/>
      <c r="N192" s="82"/>
      <c r="O192" s="82"/>
      <c r="P192" s="82"/>
      <c r="Q192" s="82"/>
      <c r="R192" s="36"/>
      <c r="S192" s="55"/>
      <c r="U192" s="109"/>
      <c r="V192" s="109"/>
      <c r="W192" s="109"/>
      <c r="X192" s="4"/>
      <c r="Y192" s="4"/>
      <c r="Z192" s="4"/>
      <c r="AA192" s="4"/>
      <c r="AB192" s="4"/>
    </row>
    <row r="193" spans="2:28" s="3" customFormat="1" x14ac:dyDescent="0.3">
      <c r="B193" s="54"/>
      <c r="C193" s="18"/>
      <c r="D193" s="99"/>
      <c r="E193" s="5"/>
      <c r="F193" s="5"/>
      <c r="G193" s="5"/>
      <c r="H193" s="31"/>
      <c r="I193" s="31"/>
      <c r="J193" s="31"/>
      <c r="K193" s="33">
        <v>2026</v>
      </c>
      <c r="L193" s="113">
        <v>2027</v>
      </c>
      <c r="M193" s="33">
        <v>2028</v>
      </c>
      <c r="N193" s="113">
        <v>2029</v>
      </c>
      <c r="O193" s="33">
        <v>2030</v>
      </c>
      <c r="P193" s="113">
        <v>2031</v>
      </c>
      <c r="Q193" s="33">
        <v>2032</v>
      </c>
      <c r="R193" s="36"/>
      <c r="S193" s="55"/>
      <c r="U193" s="109"/>
      <c r="V193" s="109"/>
      <c r="W193" s="109"/>
      <c r="X193" s="4"/>
      <c r="Y193" s="4"/>
      <c r="Z193" s="4"/>
      <c r="AA193" s="4"/>
      <c r="AB193" s="4"/>
    </row>
    <row r="194" spans="2:28" s="3" customFormat="1" x14ac:dyDescent="0.3">
      <c r="B194" s="54"/>
      <c r="C194" s="18">
        <v>13.2</v>
      </c>
      <c r="D194" s="20" t="s">
        <v>308</v>
      </c>
      <c r="E194" s="5"/>
      <c r="F194" s="5"/>
      <c r="G194" s="5"/>
      <c r="H194" s="31"/>
      <c r="I194" s="5"/>
      <c r="J194" s="82"/>
      <c r="K194" s="115"/>
      <c r="L194" s="115"/>
      <c r="M194" s="114"/>
      <c r="N194" s="115"/>
      <c r="O194" s="115"/>
      <c r="P194" s="115"/>
      <c r="Q194" s="115"/>
      <c r="R194" s="36"/>
      <c r="S194" s="55"/>
      <c r="U194" s="109"/>
      <c r="V194" s="109"/>
      <c r="W194" s="109"/>
      <c r="X194" s="4"/>
      <c r="Y194" s="4"/>
      <c r="Z194" s="4"/>
      <c r="AA194" s="4"/>
      <c r="AB194" s="4"/>
    </row>
    <row r="195" spans="2:28" s="3" customFormat="1" x14ac:dyDescent="0.3">
      <c r="B195" s="54"/>
      <c r="C195" s="37"/>
      <c r="D195" s="99"/>
      <c r="E195" s="5"/>
      <c r="F195" s="5"/>
      <c r="G195" s="5"/>
      <c r="H195" s="31"/>
      <c r="I195" s="5"/>
      <c r="J195" s="82"/>
      <c r="K195" s="82"/>
      <c r="L195" s="82"/>
      <c r="M195" s="5"/>
      <c r="N195" s="82"/>
      <c r="O195" s="82"/>
      <c r="P195" s="82"/>
      <c r="Q195" s="82"/>
      <c r="R195" s="36"/>
      <c r="S195" s="55"/>
      <c r="U195" s="109"/>
      <c r="V195" s="109"/>
      <c r="W195" s="109"/>
      <c r="X195" s="4"/>
      <c r="Y195" s="4"/>
      <c r="Z195" s="4"/>
      <c r="AA195" s="4"/>
      <c r="AB195" s="4"/>
    </row>
    <row r="196" spans="2:28" s="3" customFormat="1" x14ac:dyDescent="0.3">
      <c r="B196" s="54"/>
      <c r="C196" s="18">
        <v>13.3</v>
      </c>
      <c r="D196" s="21" t="s">
        <v>309</v>
      </c>
      <c r="E196" s="5"/>
      <c r="F196" s="5"/>
      <c r="G196" s="5"/>
      <c r="H196" s="5"/>
      <c r="I196" s="5"/>
      <c r="J196" s="5"/>
      <c r="K196" s="5"/>
      <c r="L196" s="5"/>
      <c r="M196" s="5"/>
      <c r="N196" s="5"/>
      <c r="O196" s="31"/>
      <c r="P196" s="31"/>
      <c r="Q196" s="31"/>
      <c r="R196" s="5"/>
      <c r="S196" s="55"/>
      <c r="U196" s="109"/>
      <c r="V196" s="109"/>
      <c r="W196" s="109"/>
      <c r="X196" s="4"/>
      <c r="Y196" s="4"/>
      <c r="Z196" s="4"/>
      <c r="AA196" s="4"/>
      <c r="AB196" s="4"/>
    </row>
    <row r="197" spans="2:28" s="3" customFormat="1" x14ac:dyDescent="0.3">
      <c r="B197" s="54"/>
      <c r="C197" s="5"/>
      <c r="D197" s="7"/>
      <c r="E197" s="5"/>
      <c r="F197" s="5"/>
      <c r="G197" s="5"/>
      <c r="H197" s="5"/>
      <c r="I197" s="5"/>
      <c r="J197" s="5"/>
      <c r="K197" s="5"/>
      <c r="L197" s="5"/>
      <c r="M197" s="5"/>
      <c r="N197" s="5"/>
      <c r="O197" s="31"/>
      <c r="P197" s="31"/>
      <c r="Q197" s="31"/>
      <c r="R197" s="5"/>
      <c r="S197" s="55"/>
      <c r="U197" s="109"/>
      <c r="V197" s="109"/>
      <c r="W197" s="109"/>
      <c r="X197" s="4"/>
      <c r="Y197" s="4"/>
      <c r="Z197" s="4"/>
      <c r="AA197" s="4"/>
      <c r="AB197" s="4"/>
    </row>
    <row r="198" spans="2:28" s="3" customFormat="1" x14ac:dyDescent="0.3">
      <c r="B198" s="54"/>
      <c r="C198" s="5"/>
      <c r="D198" s="270"/>
      <c r="E198" s="271"/>
      <c r="F198" s="271"/>
      <c r="G198" s="271"/>
      <c r="H198" s="271"/>
      <c r="I198" s="271"/>
      <c r="J198" s="271"/>
      <c r="K198" s="271"/>
      <c r="L198" s="271"/>
      <c r="M198" s="271"/>
      <c r="N198" s="272"/>
      <c r="O198" s="272"/>
      <c r="P198" s="272"/>
      <c r="Q198" s="273"/>
      <c r="R198" s="5"/>
      <c r="S198" s="55"/>
      <c r="U198" s="109"/>
      <c r="V198" s="109"/>
      <c r="W198" s="109"/>
      <c r="X198" s="4"/>
      <c r="Y198" s="4"/>
      <c r="Z198" s="4"/>
      <c r="AA198" s="4"/>
      <c r="AB198" s="4"/>
    </row>
    <row r="199" spans="2:28" s="3" customFormat="1" x14ac:dyDescent="0.3">
      <c r="B199" s="54"/>
      <c r="C199" s="5"/>
      <c r="D199" s="274"/>
      <c r="E199" s="275"/>
      <c r="F199" s="275"/>
      <c r="G199" s="275"/>
      <c r="H199" s="275"/>
      <c r="I199" s="275"/>
      <c r="J199" s="275"/>
      <c r="K199" s="275"/>
      <c r="L199" s="275"/>
      <c r="M199" s="275"/>
      <c r="N199" s="276"/>
      <c r="O199" s="276"/>
      <c r="P199" s="276"/>
      <c r="Q199" s="277"/>
      <c r="R199" s="5"/>
      <c r="S199" s="55"/>
      <c r="U199" s="109"/>
      <c r="V199" s="109"/>
      <c r="W199" s="109"/>
      <c r="X199" s="4"/>
      <c r="Y199" s="4"/>
      <c r="Z199" s="4"/>
      <c r="AA199" s="4"/>
      <c r="AB199" s="4"/>
    </row>
    <row r="200" spans="2:28" s="3" customFormat="1" x14ac:dyDescent="0.3">
      <c r="B200" s="54"/>
      <c r="C200" s="5"/>
      <c r="D200" s="278"/>
      <c r="E200" s="279"/>
      <c r="F200" s="279"/>
      <c r="G200" s="279"/>
      <c r="H200" s="279"/>
      <c r="I200" s="279"/>
      <c r="J200" s="279"/>
      <c r="K200" s="279"/>
      <c r="L200" s="279"/>
      <c r="M200" s="279"/>
      <c r="N200" s="280"/>
      <c r="O200" s="280"/>
      <c r="P200" s="280"/>
      <c r="Q200" s="281"/>
      <c r="R200" s="5"/>
      <c r="S200" s="55"/>
      <c r="U200" s="109"/>
      <c r="V200" s="109"/>
      <c r="W200" s="109"/>
      <c r="X200" s="4"/>
      <c r="Y200" s="4"/>
      <c r="Z200" s="4"/>
      <c r="AA200" s="4"/>
      <c r="AB200" s="4"/>
    </row>
    <row r="201" spans="2:28" s="3" customFormat="1" ht="14.5" thickBot="1" x14ac:dyDescent="0.35">
      <c r="B201" s="56"/>
      <c r="C201" s="44"/>
      <c r="D201" s="44"/>
      <c r="E201" s="44"/>
      <c r="F201" s="44"/>
      <c r="G201" s="44"/>
      <c r="H201" s="44"/>
      <c r="I201" s="44"/>
      <c r="J201" s="44"/>
      <c r="K201" s="44"/>
      <c r="L201" s="44"/>
      <c r="M201" s="44"/>
      <c r="N201" s="44"/>
      <c r="O201" s="44"/>
      <c r="P201" s="44"/>
      <c r="Q201" s="44"/>
      <c r="R201" s="44"/>
      <c r="S201" s="57"/>
      <c r="U201" s="109"/>
      <c r="V201" s="109"/>
      <c r="W201" s="109"/>
      <c r="X201" s="4"/>
      <c r="Y201" s="4"/>
      <c r="Z201" s="4"/>
      <c r="AA201" s="4"/>
      <c r="AB201" s="4"/>
    </row>
    <row r="202" spans="2:28" s="3" customFormat="1" ht="15" thickTop="1" thickBot="1" x14ac:dyDescent="0.35">
      <c r="B202" s="45"/>
      <c r="C202" s="45"/>
      <c r="D202" s="45"/>
      <c r="E202" s="45"/>
      <c r="F202" s="45"/>
      <c r="G202" s="45"/>
      <c r="H202" s="45"/>
      <c r="I202" s="45"/>
      <c r="J202" s="45"/>
      <c r="K202" s="45"/>
      <c r="L202" s="45"/>
      <c r="M202" s="45"/>
      <c r="N202" s="45"/>
      <c r="O202" s="45"/>
      <c r="P202" s="45"/>
      <c r="Q202" s="45"/>
      <c r="R202" s="45"/>
      <c r="S202" s="45"/>
      <c r="U202" s="109"/>
      <c r="V202" s="109"/>
      <c r="W202" s="109"/>
      <c r="X202" s="4"/>
      <c r="Y202" s="4"/>
      <c r="Z202" s="4"/>
      <c r="AA202" s="4"/>
      <c r="AB202" s="4"/>
    </row>
    <row r="203" spans="2:28" ht="15" thickTop="1" x14ac:dyDescent="0.35">
      <c r="B203" s="120"/>
      <c r="C203" s="121"/>
      <c r="D203" s="121"/>
      <c r="E203" s="121"/>
      <c r="F203" s="121"/>
      <c r="G203" s="121"/>
      <c r="H203" s="121"/>
      <c r="I203" s="121"/>
      <c r="J203" s="121"/>
      <c r="K203" s="121"/>
      <c r="L203" s="121"/>
      <c r="M203" s="121"/>
      <c r="N203" s="121"/>
      <c r="O203" s="121"/>
      <c r="P203" s="121"/>
      <c r="Q203" s="121"/>
      <c r="R203" s="121"/>
      <c r="S203" s="122"/>
      <c r="T203" s="22"/>
      <c r="X203" s="13"/>
      <c r="Y203" s="13"/>
      <c r="Z203" s="13"/>
      <c r="AA203" s="13"/>
      <c r="AB203" s="13"/>
    </row>
    <row r="204" spans="2:28" ht="18" x14ac:dyDescent="0.4">
      <c r="B204" s="123"/>
      <c r="C204" s="124" t="s">
        <v>1082</v>
      </c>
      <c r="D204" s="125"/>
      <c r="E204" s="126"/>
      <c r="F204" s="126"/>
      <c r="G204" s="126"/>
      <c r="H204" s="127"/>
      <c r="I204" s="127"/>
      <c r="J204" s="127"/>
      <c r="K204" s="127"/>
      <c r="L204" s="127"/>
      <c r="M204" s="127"/>
      <c r="N204" s="127"/>
      <c r="O204" s="127"/>
      <c r="P204" s="127"/>
      <c r="Q204" s="127"/>
      <c r="R204" s="127"/>
      <c r="S204" s="128"/>
      <c r="T204" s="22"/>
      <c r="X204" s="13"/>
      <c r="Y204" s="13"/>
      <c r="Z204" s="13"/>
      <c r="AA204" s="13"/>
      <c r="AB204" s="13"/>
    </row>
    <row r="205" spans="2:28" ht="14.5" x14ac:dyDescent="0.35">
      <c r="B205" s="123"/>
      <c r="C205" s="129" t="s">
        <v>1083</v>
      </c>
      <c r="D205" s="129"/>
      <c r="E205" s="126"/>
      <c r="F205" s="126"/>
      <c r="G205" s="126"/>
      <c r="H205" s="127"/>
      <c r="I205" s="127"/>
      <c r="J205" s="127"/>
      <c r="K205" s="127"/>
      <c r="L205" s="127"/>
      <c r="M205" s="127"/>
      <c r="N205" s="127"/>
      <c r="O205" s="127"/>
      <c r="P205" s="127"/>
      <c r="Q205" s="127"/>
      <c r="R205" s="127"/>
      <c r="S205" s="128"/>
      <c r="T205" s="22"/>
      <c r="X205" s="13"/>
      <c r="Y205" s="13"/>
      <c r="Z205" s="13"/>
      <c r="AA205" s="13"/>
      <c r="AB205" s="13"/>
    </row>
    <row r="206" spans="2:28" ht="14.5" x14ac:dyDescent="0.35">
      <c r="B206" s="123"/>
      <c r="C206" s="130"/>
      <c r="D206" s="130"/>
      <c r="E206" s="130"/>
      <c r="F206" s="130"/>
      <c r="G206" s="127"/>
      <c r="H206" s="127"/>
      <c r="I206" s="127"/>
      <c r="J206" s="127"/>
      <c r="K206" s="392" t="s">
        <v>1581</v>
      </c>
      <c r="L206" s="392"/>
      <c r="M206" s="392"/>
      <c r="N206" s="131"/>
      <c r="O206" s="392" t="s">
        <v>1578</v>
      </c>
      <c r="P206" s="392"/>
      <c r="Q206" s="392"/>
      <c r="R206" s="127"/>
      <c r="S206" s="128"/>
      <c r="T206" s="22"/>
      <c r="X206" s="13"/>
      <c r="Y206" s="13"/>
      <c r="Z206" s="13"/>
      <c r="AA206" s="13"/>
      <c r="AB206" s="13"/>
    </row>
    <row r="207" spans="2:28" ht="14.5" x14ac:dyDescent="0.35">
      <c r="B207" s="123"/>
      <c r="C207" s="132">
        <v>14.1</v>
      </c>
      <c r="D207" s="133" t="s">
        <v>239</v>
      </c>
      <c r="E207" s="127"/>
      <c r="F207" s="127"/>
      <c r="G207" s="127"/>
      <c r="H207" s="127"/>
      <c r="I207" s="127"/>
      <c r="J207" s="127"/>
      <c r="K207" s="393" t="str">
        <f>IF(ISNUMBER(K75/$F$29),K75/F$29*VLOOKUP($F$36,Normalization!$W$1:$Z$10,4,FALSE),"")</f>
        <v/>
      </c>
      <c r="L207" s="393"/>
      <c r="M207" s="393"/>
      <c r="N207" s="134"/>
      <c r="O207" s="393" t="str">
        <f>IF(ISNUMBER(O75/$H$29),O75/H$29*VLOOKUP($F$36,Normalization!$W$1:$Z$10,4,FALSE),"")</f>
        <v/>
      </c>
      <c r="P207" s="393"/>
      <c r="Q207" s="393"/>
      <c r="R207" s="127"/>
      <c r="S207" s="128"/>
      <c r="T207" s="22"/>
      <c r="X207" s="13"/>
      <c r="Y207" s="13"/>
      <c r="Z207" s="13"/>
      <c r="AA207" s="13"/>
      <c r="AB207" s="13"/>
    </row>
    <row r="208" spans="2:28" ht="14.5" x14ac:dyDescent="0.35">
      <c r="B208" s="123"/>
      <c r="C208" s="132">
        <v>14.2</v>
      </c>
      <c r="D208" s="133" t="s">
        <v>258</v>
      </c>
      <c r="E208" s="127"/>
      <c r="F208" s="127"/>
      <c r="G208" s="127"/>
      <c r="H208" s="127"/>
      <c r="I208" s="127"/>
      <c r="J208" s="127"/>
      <c r="K208" s="393" t="str">
        <f>IF(ISNUMBER(K77/$F$29),K77/F$29*VLOOKUP($F$36,Normalization!$W$1:$Z$10,4,FALSE),"")</f>
        <v/>
      </c>
      <c r="L208" s="393"/>
      <c r="M208" s="393"/>
      <c r="N208" s="134"/>
      <c r="O208" s="393" t="str">
        <f>IF(ISNUMBER(O77/$H$29),O77/H$29*VLOOKUP($F$36,Normalization!$W$1:$Z$10,4,FALSE),"")</f>
        <v/>
      </c>
      <c r="P208" s="393"/>
      <c r="Q208" s="393"/>
      <c r="R208" s="127"/>
      <c r="S208" s="128"/>
      <c r="T208" s="22"/>
      <c r="X208" s="13"/>
      <c r="Y208" s="13"/>
      <c r="Z208" s="13"/>
      <c r="AA208" s="13"/>
      <c r="AB208" s="13"/>
    </row>
    <row r="209" spans="2:28" ht="14.5" x14ac:dyDescent="0.35">
      <c r="B209" s="123"/>
      <c r="C209" s="132">
        <v>14.3</v>
      </c>
      <c r="D209" s="133" t="s">
        <v>245</v>
      </c>
      <c r="E209" s="127"/>
      <c r="F209" s="127"/>
      <c r="G209" s="127"/>
      <c r="H209" s="127"/>
      <c r="I209" s="127"/>
      <c r="J209" s="127"/>
      <c r="K209" s="393" t="str">
        <f>IF(ISNUMBER(K85/$F$29),K85/F$29*VLOOKUP($F$36,Normalization!$W$1:$Z$10,4,FALSE),"")</f>
        <v/>
      </c>
      <c r="L209" s="393"/>
      <c r="M209" s="393"/>
      <c r="N209" s="134"/>
      <c r="O209" s="393" t="str">
        <f>IF(ISNUMBER(O85/$H$29),O85/H$29*VLOOKUP($F$36,Normalization!$W$1:$Z$10,4,FALSE),"")</f>
        <v/>
      </c>
      <c r="P209" s="393"/>
      <c r="Q209" s="393"/>
      <c r="R209" s="127"/>
      <c r="S209" s="128"/>
      <c r="T209" s="22"/>
      <c r="X209" s="13"/>
      <c r="Y209" s="13"/>
      <c r="Z209" s="13"/>
      <c r="AA209" s="13"/>
      <c r="AB209" s="13"/>
    </row>
    <row r="210" spans="2:28" ht="14.5" x14ac:dyDescent="0.35">
      <c r="B210" s="123"/>
      <c r="C210" s="132">
        <v>14.4</v>
      </c>
      <c r="D210" s="133" t="s">
        <v>1075</v>
      </c>
      <c r="E210" s="127"/>
      <c r="F210" s="127"/>
      <c r="G210" s="127"/>
      <c r="H210" s="127"/>
      <c r="I210" s="127"/>
      <c r="J210" s="127"/>
      <c r="K210" s="393" t="str">
        <f>IF(ISNUMBER(K101/$F$29),K101/F$29*VLOOKUP($F$36,Normalization!$W$1:$Z$10,4,FALSE),"")</f>
        <v/>
      </c>
      <c r="L210" s="393"/>
      <c r="M210" s="393"/>
      <c r="N210" s="134"/>
      <c r="O210" s="393" t="str">
        <f>IF(ISNUMBER(O101/$H$29),O101/H$29*VLOOKUP($F$36,Normalization!$W$1:$Z$10,4,FALSE),"")</f>
        <v/>
      </c>
      <c r="P210" s="393"/>
      <c r="Q210" s="393"/>
      <c r="R210" s="127"/>
      <c r="S210" s="128"/>
      <c r="T210" s="22"/>
      <c r="X210" s="13"/>
      <c r="Y210" s="13"/>
      <c r="Z210" s="13"/>
      <c r="AA210" s="13"/>
      <c r="AB210" s="13"/>
    </row>
    <row r="211" spans="2:28" ht="14.5" x14ac:dyDescent="0.35">
      <c r="B211" s="123"/>
      <c r="C211" s="132">
        <v>14.5</v>
      </c>
      <c r="D211" s="133" t="s">
        <v>1076</v>
      </c>
      <c r="E211" s="127"/>
      <c r="F211" s="127"/>
      <c r="G211" s="127"/>
      <c r="H211" s="127"/>
      <c r="I211" s="127"/>
      <c r="J211" s="127"/>
      <c r="K211" s="393" t="str">
        <f>IF(ISNUMBER(K105/$F$30),K105/$F$30*VLOOKUP($F$36,Normalization!$W$1:$Z$10,4,FALSE),"")</f>
        <v/>
      </c>
      <c r="L211" s="393"/>
      <c r="M211" s="393"/>
      <c r="N211" s="134"/>
      <c r="O211" s="393" t="str">
        <f>IF(ISNUMBER(O105/$H$30),O105/$H$30*VLOOKUP($F$36,Normalization!$W$1:$Z$10,4,FALSE),"")</f>
        <v/>
      </c>
      <c r="P211" s="393"/>
      <c r="Q211" s="393"/>
      <c r="R211" s="127"/>
      <c r="S211" s="128"/>
      <c r="T211" s="22"/>
      <c r="X211" s="13"/>
      <c r="Y211" s="13"/>
      <c r="Z211" s="13"/>
      <c r="AA211" s="13"/>
      <c r="AB211" s="13"/>
    </row>
    <row r="212" spans="2:28" ht="14.5" x14ac:dyDescent="0.35">
      <c r="B212" s="123"/>
      <c r="C212" s="132">
        <v>14.6</v>
      </c>
      <c r="D212" s="133" t="s">
        <v>277</v>
      </c>
      <c r="E212" s="127"/>
      <c r="F212" s="127"/>
      <c r="G212" s="127"/>
      <c r="H212" s="127"/>
      <c r="I212" s="127"/>
      <c r="J212" s="127"/>
      <c r="K212" s="393" t="str">
        <f>IF(ISNUMBER(K128/$F$29),K128/F$29*VLOOKUP($F$36,Normalization!$W$1:$Z$10,4,FALSE),"")</f>
        <v/>
      </c>
      <c r="L212" s="393"/>
      <c r="M212" s="393"/>
      <c r="N212" s="134"/>
      <c r="O212" s="393" t="str">
        <f>IF(ISNUMBER(O128/$H$29),O128/H$29*VLOOKUP($F$36,Normalization!$W$1:$Z$10,4,FALSE),"")</f>
        <v/>
      </c>
      <c r="P212" s="393"/>
      <c r="Q212" s="393"/>
      <c r="R212" s="127"/>
      <c r="S212" s="128"/>
      <c r="T212" s="22"/>
      <c r="X212" s="13"/>
      <c r="Y212" s="13"/>
      <c r="Z212" s="13"/>
      <c r="AA212" s="13"/>
      <c r="AB212" s="13"/>
    </row>
    <row r="213" spans="2:28" ht="14.5" x14ac:dyDescent="0.35">
      <c r="B213" s="123"/>
      <c r="C213" s="132">
        <v>14.7</v>
      </c>
      <c r="D213" s="133" t="s">
        <v>1077</v>
      </c>
      <c r="E213" s="127"/>
      <c r="F213" s="127"/>
      <c r="G213" s="127"/>
      <c r="H213" s="127"/>
      <c r="I213" s="127"/>
      <c r="J213" s="127"/>
      <c r="K213" s="393" t="str">
        <f>IF(ISNUMBER(K126/$F$29),K126/F$29*VLOOKUP($F$36,Normalization!$W$1:$Z$10,4,FALSE),"")</f>
        <v/>
      </c>
      <c r="L213" s="393"/>
      <c r="M213" s="393"/>
      <c r="N213" s="134"/>
      <c r="O213" s="393" t="str">
        <f>IF(ISNUMBER(O126/$H$29),O126/H$29*VLOOKUP($F$36,Normalization!$W$1:$Z$10,4,FALSE),"")</f>
        <v/>
      </c>
      <c r="P213" s="393"/>
      <c r="Q213" s="393"/>
      <c r="R213" s="127"/>
      <c r="S213" s="128"/>
      <c r="T213" s="22"/>
      <c r="X213" s="13"/>
      <c r="Y213" s="13"/>
      <c r="Z213" s="13"/>
      <c r="AA213" s="13"/>
      <c r="AB213" s="13"/>
    </row>
    <row r="214" spans="2:28" ht="14.5" x14ac:dyDescent="0.35">
      <c r="B214" s="123"/>
      <c r="C214" s="132">
        <v>14.8</v>
      </c>
      <c r="D214" s="133" t="s">
        <v>1078</v>
      </c>
      <c r="E214" s="127"/>
      <c r="F214" s="127"/>
      <c r="G214" s="127"/>
      <c r="H214" s="127"/>
      <c r="I214" s="127"/>
      <c r="J214" s="127"/>
      <c r="K214" s="393" t="str">
        <f>IF(ISNUMBER(K178/$F$29),K178/F$29*VLOOKUP($F$36,Normalization!$W$1:$Z$10,4,FALSE),"")</f>
        <v/>
      </c>
      <c r="L214" s="393"/>
      <c r="M214" s="393"/>
      <c r="N214" s="134"/>
      <c r="O214" s="393" t="str">
        <f>IF(ISNUMBER(O178/$H$29),O178/H$29*VLOOKUP($F$36,Normalization!$W$1:$Z$10,4,FALSE),"")</f>
        <v/>
      </c>
      <c r="P214" s="393"/>
      <c r="Q214" s="393"/>
      <c r="R214" s="127"/>
      <c r="S214" s="128"/>
      <c r="T214" s="22"/>
      <c r="X214" s="13"/>
      <c r="Y214" s="13"/>
      <c r="Z214" s="13"/>
      <c r="AA214" s="13"/>
      <c r="AB214" s="13"/>
    </row>
    <row r="215" spans="2:28" ht="14.5" x14ac:dyDescent="0.35">
      <c r="B215" s="123"/>
      <c r="C215" s="132">
        <v>14.9</v>
      </c>
      <c r="D215" s="133" t="s">
        <v>1079</v>
      </c>
      <c r="E215" s="127"/>
      <c r="F215" s="127"/>
      <c r="G215" s="127"/>
      <c r="H215" s="127"/>
      <c r="I215" s="127"/>
      <c r="J215" s="127"/>
      <c r="K215" s="393" t="str">
        <f>IF(ISNUMBER(K184/$F$29),K184/F$29*VLOOKUP($F$36,Normalization!$W$1:$Z$10,4,FALSE),"")</f>
        <v/>
      </c>
      <c r="L215" s="393"/>
      <c r="M215" s="393"/>
      <c r="N215" s="134"/>
      <c r="O215" s="393" t="str">
        <f>IF(ISNUMBER(O184/$H$29),O184/H$29*VLOOKUP($F$36,Normalization!$W$1:$Z$10,4,FALSE),"")</f>
        <v/>
      </c>
      <c r="P215" s="393"/>
      <c r="Q215" s="393"/>
      <c r="R215" s="127"/>
      <c r="S215" s="128"/>
      <c r="T215" s="22"/>
      <c r="X215" s="13"/>
      <c r="Y215" s="13"/>
      <c r="Z215" s="13"/>
      <c r="AA215" s="13"/>
      <c r="AB215" s="13"/>
    </row>
    <row r="216" spans="2:28" ht="14.5" x14ac:dyDescent="0.35">
      <c r="B216" s="123"/>
      <c r="C216" s="127"/>
      <c r="D216" s="135"/>
      <c r="E216" s="127"/>
      <c r="F216" s="127"/>
      <c r="G216" s="127"/>
      <c r="H216" s="127"/>
      <c r="I216" s="127"/>
      <c r="J216" s="127"/>
      <c r="K216" s="127"/>
      <c r="L216" s="127"/>
      <c r="M216" s="127"/>
      <c r="N216" s="134"/>
      <c r="O216" s="127"/>
      <c r="P216" s="127"/>
      <c r="Q216" s="127"/>
      <c r="R216" s="127"/>
      <c r="S216" s="128"/>
      <c r="T216" s="22"/>
      <c r="X216" s="13"/>
      <c r="Y216" s="13"/>
      <c r="Z216" s="13"/>
      <c r="AA216" s="13"/>
      <c r="AB216" s="13"/>
    </row>
    <row r="217" spans="2:28" ht="14.5" x14ac:dyDescent="0.35">
      <c r="B217" s="123"/>
      <c r="C217" s="127"/>
      <c r="D217" s="135"/>
      <c r="E217" s="127"/>
      <c r="F217" s="127"/>
      <c r="G217" s="127"/>
      <c r="H217" s="127"/>
      <c r="I217" s="127"/>
      <c r="J217" s="127"/>
      <c r="K217" s="136"/>
      <c r="L217" s="136"/>
      <c r="M217" s="137"/>
      <c r="N217" s="134"/>
      <c r="O217" s="137"/>
      <c r="P217" s="137"/>
      <c r="Q217" s="127"/>
      <c r="R217" s="127"/>
      <c r="S217" s="128"/>
      <c r="T217" s="22"/>
      <c r="X217" s="13"/>
      <c r="Y217" s="13"/>
      <c r="Z217" s="13"/>
      <c r="AA217" s="13"/>
      <c r="AB217" s="13"/>
    </row>
    <row r="218" spans="2:28" ht="14.5" x14ac:dyDescent="0.35">
      <c r="B218" s="123"/>
      <c r="C218" s="138">
        <v>14.1</v>
      </c>
      <c r="D218" s="133" t="s">
        <v>473</v>
      </c>
      <c r="E218" s="127"/>
      <c r="F218" s="127"/>
      <c r="G218" s="127"/>
      <c r="H218" s="127"/>
      <c r="I218" s="127"/>
      <c r="J218" s="127"/>
      <c r="K218" s="394" t="str">
        <f>IF(ISNUMBER(K75/AVERAGE(K158,O158)),K75/AVERAGE(K158,O158),"")</f>
        <v/>
      </c>
      <c r="L218" s="394"/>
      <c r="M218" s="394"/>
      <c r="N218" s="134"/>
      <c r="O218" s="395"/>
      <c r="P218" s="395"/>
      <c r="Q218" s="395"/>
      <c r="R218" s="127"/>
      <c r="S218" s="128"/>
      <c r="T218" s="22"/>
      <c r="X218" s="13"/>
      <c r="Y218" s="13"/>
      <c r="Z218" s="13"/>
      <c r="AA218" s="13"/>
      <c r="AB218" s="13"/>
    </row>
    <row r="219" spans="2:28" ht="14.5" x14ac:dyDescent="0.35">
      <c r="B219" s="123"/>
      <c r="C219" s="132">
        <v>14.11</v>
      </c>
      <c r="D219" s="133" t="s">
        <v>474</v>
      </c>
      <c r="E219" s="127"/>
      <c r="F219" s="127"/>
      <c r="G219" s="127"/>
      <c r="H219" s="127"/>
      <c r="I219" s="127"/>
      <c r="J219" s="127"/>
      <c r="K219" s="396" t="str">
        <f>IF(ISNUMBER(K146/(K158-K169)),K146/(K158-K169),"")</f>
        <v/>
      </c>
      <c r="L219" s="396"/>
      <c r="M219" s="396"/>
      <c r="N219" s="134"/>
      <c r="O219" s="396" t="str">
        <f>IF(ISNUMBER(O146/(O158-O169)),O146/(O158-O169),"")</f>
        <v/>
      </c>
      <c r="P219" s="396"/>
      <c r="Q219" s="396"/>
      <c r="R219" s="127"/>
      <c r="S219" s="128"/>
      <c r="T219" s="22"/>
      <c r="X219" s="13"/>
      <c r="Y219" s="13"/>
      <c r="Z219" s="13"/>
      <c r="AA219" s="13"/>
      <c r="AB219" s="13"/>
    </row>
    <row r="220" spans="2:28" ht="14.5" x14ac:dyDescent="0.35">
      <c r="B220" s="123"/>
      <c r="C220" s="138">
        <v>14.12</v>
      </c>
      <c r="D220" s="133" t="s">
        <v>475</v>
      </c>
      <c r="E220" s="127"/>
      <c r="F220" s="127"/>
      <c r="G220" s="127"/>
      <c r="H220" s="127"/>
      <c r="I220" s="127"/>
      <c r="J220" s="127"/>
      <c r="K220" s="396" t="str">
        <f>IF(ISNUMBER((K150+K142)/(K176+K173)),(K150+K142)/(K176+K173),"")</f>
        <v/>
      </c>
      <c r="L220" s="396"/>
      <c r="M220" s="396"/>
      <c r="N220" s="134"/>
      <c r="O220" s="396" t="str">
        <f>IF(ISNUMBER((O150+O142)/(O176+O173)),(O150+O142)/(O176+O173),"")</f>
        <v/>
      </c>
      <c r="P220" s="396"/>
      <c r="Q220" s="396"/>
      <c r="R220" s="127"/>
      <c r="S220" s="128"/>
      <c r="X220" s="13"/>
      <c r="Y220" s="13"/>
      <c r="Z220" s="13"/>
      <c r="AA220" s="13"/>
      <c r="AB220" s="13"/>
    </row>
    <row r="221" spans="2:28" ht="14.5" x14ac:dyDescent="0.35">
      <c r="B221" s="123"/>
      <c r="C221" s="132">
        <v>14.13</v>
      </c>
      <c r="D221" s="133" t="s">
        <v>1080</v>
      </c>
      <c r="E221" s="127"/>
      <c r="F221" s="127"/>
      <c r="G221" s="127"/>
      <c r="H221" s="127"/>
      <c r="I221" s="127"/>
      <c r="J221" s="127"/>
      <c r="K221" s="396" t="str">
        <f>IF(ISNUMBER(K146/K75),K146/K75,"")</f>
        <v/>
      </c>
      <c r="L221" s="396"/>
      <c r="M221" s="396"/>
      <c r="N221" s="134"/>
      <c r="O221" s="396" t="str">
        <f>IF(ISNUMBER(O146/O75),O146/O75,"")</f>
        <v/>
      </c>
      <c r="P221" s="396"/>
      <c r="Q221" s="396"/>
      <c r="R221" s="127"/>
      <c r="S221" s="128"/>
      <c r="X221" s="13"/>
      <c r="Y221" s="13"/>
      <c r="Z221" s="13"/>
      <c r="AA221" s="13"/>
      <c r="AB221" s="13"/>
    </row>
    <row r="222" spans="2:28" ht="14.5" x14ac:dyDescent="0.35">
      <c r="B222" s="123"/>
      <c r="C222" s="138">
        <v>14.14</v>
      </c>
      <c r="D222" s="133" t="s">
        <v>1081</v>
      </c>
      <c r="E222" s="127"/>
      <c r="F222" s="127"/>
      <c r="G222" s="127"/>
      <c r="H222" s="127"/>
      <c r="I222" s="127"/>
      <c r="J222" s="127"/>
      <c r="K222" s="396" t="str">
        <f>IF(ISNUMBER(K150/K75),K150/K75,"")</f>
        <v/>
      </c>
      <c r="L222" s="396"/>
      <c r="M222" s="396"/>
      <c r="N222" s="134"/>
      <c r="O222" s="396" t="str">
        <f>IF(ISNUMBER(O150/O75),O150/O75,"")</f>
        <v/>
      </c>
      <c r="P222" s="396"/>
      <c r="Q222" s="396"/>
      <c r="R222" s="127"/>
      <c r="S222" s="128"/>
      <c r="X222" s="13"/>
      <c r="Y222" s="13"/>
      <c r="Z222" s="13"/>
      <c r="AA222" s="13"/>
      <c r="AB222" s="13"/>
    </row>
    <row r="223" spans="2:28" ht="15" thickBot="1" x14ac:dyDescent="0.4">
      <c r="B223" s="139"/>
      <c r="C223" s="140"/>
      <c r="D223" s="140"/>
      <c r="E223" s="140"/>
      <c r="F223" s="140"/>
      <c r="G223" s="140"/>
      <c r="H223" s="140"/>
      <c r="I223" s="140"/>
      <c r="J223" s="140"/>
      <c r="K223" s="140"/>
      <c r="L223" s="140"/>
      <c r="M223" s="140"/>
      <c r="N223" s="140"/>
      <c r="O223" s="140"/>
      <c r="P223" s="140"/>
      <c r="Q223" s="140"/>
      <c r="R223" s="140"/>
      <c r="S223" s="141"/>
      <c r="X223" s="13"/>
      <c r="Y223" s="13"/>
      <c r="Z223" s="13"/>
      <c r="AA223" s="13"/>
      <c r="AB223" s="13"/>
    </row>
    <row r="224" spans="2:28" ht="14.5" thickTop="1" x14ac:dyDescent="0.3">
      <c r="O224" s="83"/>
      <c r="X224" s="13"/>
      <c r="Y224" s="13"/>
      <c r="Z224" s="13"/>
      <c r="AA224" s="13"/>
      <c r="AB224" s="13"/>
    </row>
    <row r="225" spans="2:28" x14ac:dyDescent="0.3">
      <c r="B225" s="160"/>
      <c r="C225" s="160"/>
      <c r="D225" s="160"/>
      <c r="E225" s="160"/>
      <c r="F225" s="160"/>
      <c r="G225" s="160"/>
      <c r="H225" s="160"/>
      <c r="I225" s="160"/>
      <c r="J225" s="160"/>
      <c r="K225" s="160"/>
      <c r="L225" s="160"/>
      <c r="M225" s="160"/>
      <c r="N225" s="165"/>
      <c r="O225" s="83"/>
      <c r="X225" s="13"/>
      <c r="Y225" s="13"/>
      <c r="Z225" s="13"/>
      <c r="AA225" s="13"/>
      <c r="AB225" s="13"/>
    </row>
    <row r="226" spans="2:28" x14ac:dyDescent="0.3">
      <c r="B226" s="160"/>
      <c r="C226" s="160"/>
      <c r="D226" s="160"/>
      <c r="E226" s="160"/>
      <c r="F226" s="160"/>
      <c r="G226" s="160"/>
      <c r="H226" s="160"/>
      <c r="I226" s="160"/>
      <c r="J226" s="160"/>
      <c r="K226" s="160"/>
      <c r="L226" s="160"/>
      <c r="M226" s="160"/>
      <c r="N226" s="165"/>
      <c r="O226" s="83"/>
      <c r="X226" s="13"/>
      <c r="Y226" s="13"/>
      <c r="Z226" s="13"/>
      <c r="AA226" s="13"/>
      <c r="AB226" s="13"/>
    </row>
    <row r="227" spans="2:28" x14ac:dyDescent="0.3">
      <c r="B227" s="160" t="str">
        <f>"Année calendrier "&amp;F28</f>
        <v>Année calendrier 2025</v>
      </c>
      <c r="C227" s="160" t="s">
        <v>1084</v>
      </c>
      <c r="D227" s="160" t="s">
        <v>479</v>
      </c>
      <c r="E227" s="160" t="s">
        <v>1085</v>
      </c>
      <c r="F227" s="160" t="s">
        <v>1086</v>
      </c>
      <c r="G227" s="160" t="s">
        <v>1087</v>
      </c>
      <c r="H227" s="160" t="s">
        <v>1088</v>
      </c>
      <c r="I227" s="160" t="s">
        <v>1089</v>
      </c>
      <c r="J227" s="160" t="s">
        <v>1090</v>
      </c>
      <c r="K227" s="160"/>
      <c r="L227" s="160"/>
      <c r="M227" s="160"/>
      <c r="N227" s="165"/>
      <c r="O227" s="83"/>
      <c r="X227" s="13"/>
      <c r="Y227" s="13"/>
      <c r="Z227" s="13"/>
      <c r="AA227" s="13"/>
      <c r="AB227" s="13"/>
    </row>
    <row r="228" spans="2:28" x14ac:dyDescent="0.3">
      <c r="B228" s="160" t="str">
        <f>"Q2 "&amp;$H$28&amp;" - Q1 "&amp;$F$28</f>
        <v>Q2 2024 - Q1 2025</v>
      </c>
      <c r="C228" s="160" t="s">
        <v>1091</v>
      </c>
      <c r="D228" s="160" t="s">
        <v>487</v>
      </c>
      <c r="E228" s="160" t="s">
        <v>1092</v>
      </c>
      <c r="F228" s="160" t="s">
        <v>1093</v>
      </c>
      <c r="G228" s="160" t="s">
        <v>1094</v>
      </c>
      <c r="H228" s="160" t="s">
        <v>1095</v>
      </c>
      <c r="I228" s="160" t="s">
        <v>1096</v>
      </c>
      <c r="J228" s="160" t="s">
        <v>1097</v>
      </c>
      <c r="K228" s="160"/>
      <c r="L228" s="160"/>
      <c r="M228" s="160"/>
      <c r="N228" s="165"/>
      <c r="O228" s="83"/>
      <c r="X228" s="13"/>
      <c r="Y228" s="13"/>
      <c r="Z228" s="13"/>
      <c r="AA228" s="13"/>
      <c r="AB228" s="13"/>
    </row>
    <row r="229" spans="2:28" ht="14.5" x14ac:dyDescent="0.35">
      <c r="B229" s="160" t="str">
        <f>"Q3 "&amp;$H$28&amp;" - Q2 "&amp;$F$28</f>
        <v>Q3 2024 - Q2 2025</v>
      </c>
      <c r="C229" s="160" t="s">
        <v>1098</v>
      </c>
      <c r="D229" s="160" t="s">
        <v>495</v>
      </c>
      <c r="E229" s="160" t="s">
        <v>1099</v>
      </c>
      <c r="F229" s="160" t="s">
        <v>1100</v>
      </c>
      <c r="G229" s="160" t="s">
        <v>1101</v>
      </c>
      <c r="H229" s="209" t="s">
        <v>1232</v>
      </c>
      <c r="I229" s="160" t="s">
        <v>1102</v>
      </c>
      <c r="J229" s="160"/>
      <c r="K229" s="160"/>
      <c r="L229" s="160"/>
      <c r="M229" s="160"/>
      <c r="N229" s="165"/>
      <c r="O229" s="83"/>
      <c r="X229" s="13"/>
      <c r="Y229" s="13"/>
      <c r="Z229" s="13"/>
      <c r="AA229" s="13"/>
      <c r="AB229" s="13"/>
    </row>
    <row r="230" spans="2:28" x14ac:dyDescent="0.3">
      <c r="B230" s="160" t="str">
        <f>"Q4 "&amp;$H$28&amp;" - Q3 "&amp;$F$28</f>
        <v>Q4 2024 - Q3 2025</v>
      </c>
      <c r="C230" s="160" t="s">
        <v>1103</v>
      </c>
      <c r="D230" s="160" t="s">
        <v>502</v>
      </c>
      <c r="E230" s="160" t="s">
        <v>503</v>
      </c>
      <c r="F230" s="160"/>
      <c r="G230" s="160" t="s">
        <v>1104</v>
      </c>
      <c r="H230" s="160" t="s">
        <v>1105</v>
      </c>
      <c r="I230" s="160" t="s">
        <v>1106</v>
      </c>
      <c r="J230" s="160"/>
      <c r="K230" s="160"/>
      <c r="L230" s="160"/>
      <c r="M230" s="160"/>
      <c r="N230" s="165"/>
      <c r="O230" s="83"/>
      <c r="X230" s="13"/>
      <c r="Y230" s="13"/>
      <c r="Z230" s="13"/>
      <c r="AA230" s="13"/>
      <c r="AB230" s="13"/>
    </row>
    <row r="231" spans="2:28" x14ac:dyDescent="0.3">
      <c r="B231" s="160" t="str">
        <f>"Q2 "&amp;$F$28&amp;" - Q1 "&amp;$F$28+1</f>
        <v>Q2 2025 - Q1 2026</v>
      </c>
      <c r="C231" s="160" t="s">
        <v>1107</v>
      </c>
      <c r="D231" s="160" t="s">
        <v>508</v>
      </c>
      <c r="E231" s="160" t="s">
        <v>1108</v>
      </c>
      <c r="F231" s="160"/>
      <c r="G231" s="160" t="s">
        <v>1109</v>
      </c>
      <c r="H231" s="160" t="s">
        <v>1110</v>
      </c>
      <c r="I231" s="160" t="s">
        <v>1111</v>
      </c>
      <c r="J231" s="160"/>
      <c r="K231" s="160"/>
      <c r="L231" s="160"/>
      <c r="M231" s="160"/>
      <c r="N231" s="165"/>
      <c r="O231" s="83"/>
      <c r="X231" s="13"/>
      <c r="Y231" s="13"/>
      <c r="Z231" s="13"/>
      <c r="AA231" s="13"/>
      <c r="AB231" s="13"/>
    </row>
    <row r="232" spans="2:28" x14ac:dyDescent="0.3">
      <c r="B232" s="160" t="str">
        <f>"Q3 "&amp;$F$28&amp;" - Q2 "&amp;$F$28+1</f>
        <v>Q3 2025 - Q2 2026</v>
      </c>
      <c r="C232" s="160" t="s">
        <v>1112</v>
      </c>
      <c r="D232" s="160" t="s">
        <v>514</v>
      </c>
      <c r="E232" s="160" t="s">
        <v>515</v>
      </c>
      <c r="F232" s="160"/>
      <c r="G232" s="160" t="s">
        <v>1113</v>
      </c>
      <c r="H232" s="160"/>
      <c r="I232" s="160"/>
      <c r="J232" s="160"/>
      <c r="K232" s="160"/>
      <c r="L232" s="160"/>
      <c r="M232" s="160"/>
      <c r="N232" s="165"/>
      <c r="O232" s="83"/>
      <c r="X232" s="13"/>
      <c r="Y232" s="13"/>
      <c r="Z232" s="13"/>
      <c r="AA232" s="13"/>
      <c r="AB232" s="13"/>
    </row>
    <row r="233" spans="2:28" x14ac:dyDescent="0.3">
      <c r="B233" s="160"/>
      <c r="C233" s="160" t="s">
        <v>517</v>
      </c>
      <c r="D233" s="160" t="s">
        <v>518</v>
      </c>
      <c r="E233" s="160" t="s">
        <v>1114</v>
      </c>
      <c r="F233" s="160"/>
      <c r="G233" s="160" t="s">
        <v>1115</v>
      </c>
      <c r="H233" s="160"/>
      <c r="I233" s="160"/>
      <c r="J233" s="160"/>
      <c r="K233" s="160"/>
      <c r="L233" s="160"/>
      <c r="M233" s="160"/>
      <c r="N233" s="165"/>
      <c r="O233" s="83"/>
      <c r="X233" s="13"/>
      <c r="Y233" s="13"/>
      <c r="Z233" s="13"/>
      <c r="AA233" s="13"/>
      <c r="AB233" s="13"/>
    </row>
    <row r="234" spans="2:28" x14ac:dyDescent="0.3">
      <c r="B234" s="160"/>
      <c r="C234" s="160" t="s">
        <v>1116</v>
      </c>
      <c r="D234" s="160" t="s">
        <v>522</v>
      </c>
      <c r="E234" s="160"/>
      <c r="F234" s="160"/>
      <c r="G234" s="160"/>
      <c r="H234" s="160"/>
      <c r="I234" s="160"/>
      <c r="J234" s="160"/>
      <c r="K234" s="160"/>
      <c r="L234" s="160"/>
      <c r="M234" s="160"/>
      <c r="N234" s="165"/>
      <c r="O234" s="83"/>
      <c r="X234" s="13"/>
      <c r="Y234" s="13"/>
      <c r="Z234" s="13"/>
      <c r="AA234" s="13"/>
      <c r="AB234" s="13"/>
    </row>
    <row r="235" spans="2:28" x14ac:dyDescent="0.3">
      <c r="B235" s="160"/>
      <c r="C235" s="160" t="s">
        <v>1117</v>
      </c>
      <c r="D235" s="160" t="s">
        <v>524</v>
      </c>
      <c r="E235" s="160"/>
      <c r="F235" s="160"/>
      <c r="G235" s="160"/>
      <c r="H235" s="160"/>
      <c r="I235" s="160"/>
      <c r="J235" s="160"/>
      <c r="K235" s="160"/>
      <c r="L235" s="160"/>
      <c r="M235" s="160"/>
      <c r="N235" s="165"/>
      <c r="O235" s="83"/>
      <c r="X235" s="13"/>
      <c r="Y235" s="13"/>
      <c r="Z235" s="13"/>
      <c r="AA235" s="13"/>
      <c r="AB235" s="13"/>
    </row>
    <row r="236" spans="2:28" x14ac:dyDescent="0.3">
      <c r="B236" s="160"/>
      <c r="C236" s="160" t="s">
        <v>1118</v>
      </c>
      <c r="D236" s="160" t="s">
        <v>526</v>
      </c>
      <c r="E236" s="160"/>
      <c r="F236" s="160"/>
      <c r="G236" s="160"/>
      <c r="H236" s="160"/>
      <c r="I236" s="160"/>
      <c r="J236" s="160"/>
      <c r="K236" s="160"/>
      <c r="L236" s="160"/>
      <c r="M236" s="160"/>
      <c r="N236" s="165"/>
      <c r="O236" s="83"/>
      <c r="X236" s="13"/>
      <c r="Y236" s="13"/>
      <c r="Z236" s="13"/>
      <c r="AA236" s="13"/>
      <c r="AB236" s="13"/>
    </row>
    <row r="237" spans="2:28" x14ac:dyDescent="0.3">
      <c r="B237" s="160"/>
      <c r="C237" s="160"/>
      <c r="D237" s="160" t="s">
        <v>527</v>
      </c>
      <c r="E237" s="160"/>
      <c r="F237" s="160"/>
      <c r="G237" s="160"/>
      <c r="H237" s="160"/>
      <c r="I237" s="160"/>
      <c r="J237" s="160"/>
      <c r="K237" s="160"/>
      <c r="L237" s="160"/>
      <c r="M237" s="160"/>
      <c r="N237" s="165"/>
      <c r="O237" s="83"/>
      <c r="X237" s="13"/>
      <c r="Y237" s="13"/>
      <c r="Z237" s="13"/>
      <c r="AA237" s="13"/>
      <c r="AB237" s="13"/>
    </row>
    <row r="238" spans="2:28" x14ac:dyDescent="0.3">
      <c r="B238" s="160"/>
      <c r="C238" s="160"/>
      <c r="D238" s="160" t="s">
        <v>528</v>
      </c>
      <c r="E238" s="160"/>
      <c r="F238" s="160"/>
      <c r="G238" s="160"/>
      <c r="H238" s="160"/>
      <c r="I238" s="160"/>
      <c r="J238" s="160"/>
      <c r="K238" s="160"/>
      <c r="L238" s="160"/>
      <c r="M238" s="160"/>
      <c r="N238" s="165"/>
      <c r="O238" s="83"/>
      <c r="X238" s="13"/>
      <c r="Y238" s="13"/>
      <c r="Z238" s="13"/>
      <c r="AA238" s="13"/>
      <c r="AB238" s="13"/>
    </row>
    <row r="239" spans="2:28" x14ac:dyDescent="0.3">
      <c r="B239" s="160"/>
      <c r="C239" s="160"/>
      <c r="D239" s="160" t="s">
        <v>529</v>
      </c>
      <c r="E239" s="160"/>
      <c r="F239" s="160"/>
      <c r="G239" s="160"/>
      <c r="H239" s="160"/>
      <c r="I239" s="160"/>
      <c r="J239" s="160"/>
      <c r="K239" s="160"/>
      <c r="L239" s="160"/>
      <c r="M239" s="160"/>
      <c r="N239" s="165"/>
      <c r="O239" s="83"/>
      <c r="X239" s="13"/>
      <c r="Y239" s="13"/>
      <c r="Z239" s="13"/>
      <c r="AA239" s="13"/>
      <c r="AB239" s="13"/>
    </row>
    <row r="240" spans="2:28" x14ac:dyDescent="0.3">
      <c r="B240" s="160"/>
      <c r="C240" s="160"/>
      <c r="D240" s="160" t="s">
        <v>530</v>
      </c>
      <c r="E240" s="160"/>
      <c r="F240" s="160"/>
      <c r="G240" s="160"/>
      <c r="H240" s="160"/>
      <c r="I240" s="160"/>
      <c r="J240" s="160"/>
      <c r="K240" s="160"/>
      <c r="L240" s="160"/>
      <c r="M240" s="160"/>
      <c r="N240" s="165"/>
      <c r="O240" s="83"/>
      <c r="X240" s="13"/>
      <c r="Y240" s="13"/>
      <c r="Z240" s="13"/>
      <c r="AA240" s="13"/>
      <c r="AB240" s="13"/>
    </row>
    <row r="241" spans="2:28" x14ac:dyDescent="0.3">
      <c r="B241" s="160"/>
      <c r="C241" s="160"/>
      <c r="D241" s="160" t="s">
        <v>531</v>
      </c>
      <c r="E241" s="160"/>
      <c r="F241" s="160"/>
      <c r="G241" s="160"/>
      <c r="H241" s="160"/>
      <c r="I241" s="160"/>
      <c r="J241" s="160"/>
      <c r="K241" s="160"/>
      <c r="L241" s="160"/>
      <c r="M241" s="160"/>
      <c r="N241" s="165"/>
      <c r="O241" s="83"/>
      <c r="X241" s="13"/>
      <c r="Y241" s="13"/>
      <c r="Z241" s="13"/>
      <c r="AA241" s="13"/>
      <c r="AB241" s="13"/>
    </row>
    <row r="242" spans="2:28" x14ac:dyDescent="0.3">
      <c r="B242" s="160"/>
      <c r="C242" s="160"/>
      <c r="D242" s="160" t="s">
        <v>532</v>
      </c>
      <c r="E242" s="160"/>
      <c r="F242" s="160"/>
      <c r="G242" s="160"/>
      <c r="H242" s="160"/>
      <c r="I242" s="160"/>
      <c r="J242" s="160"/>
      <c r="K242" s="160"/>
      <c r="L242" s="160"/>
      <c r="M242" s="160"/>
      <c r="N242" s="165"/>
      <c r="O242" s="83"/>
      <c r="X242" s="13"/>
      <c r="Y242" s="13"/>
      <c r="Z242" s="13"/>
      <c r="AA242" s="13"/>
      <c r="AB242" s="13"/>
    </row>
    <row r="243" spans="2:28" x14ac:dyDescent="0.3">
      <c r="B243" s="160"/>
      <c r="C243" s="160"/>
      <c r="D243" s="160" t="s">
        <v>533</v>
      </c>
      <c r="E243" s="160"/>
      <c r="F243" s="160"/>
      <c r="G243" s="160"/>
      <c r="H243" s="160"/>
      <c r="I243" s="160"/>
      <c r="J243" s="160"/>
      <c r="K243" s="160"/>
      <c r="L243" s="160"/>
      <c r="M243" s="160"/>
      <c r="N243" s="165"/>
      <c r="O243" s="83"/>
      <c r="X243" s="13"/>
      <c r="Y243" s="13"/>
      <c r="Z243" s="13"/>
      <c r="AA243" s="13"/>
      <c r="AB243" s="13"/>
    </row>
    <row r="244" spans="2:28" x14ac:dyDescent="0.3">
      <c r="B244" s="160"/>
      <c r="C244" s="160"/>
      <c r="D244" s="160" t="s">
        <v>534</v>
      </c>
      <c r="E244" s="160"/>
      <c r="F244" s="160"/>
      <c r="G244" s="160"/>
      <c r="H244" s="160"/>
      <c r="I244" s="160"/>
      <c r="J244" s="160"/>
      <c r="K244" s="160"/>
      <c r="L244" s="160"/>
      <c r="M244" s="160"/>
      <c r="N244" s="165"/>
      <c r="O244" s="83"/>
      <c r="X244" s="13"/>
      <c r="Y244" s="13"/>
      <c r="Z244" s="13"/>
      <c r="AA244" s="13"/>
      <c r="AB244" s="13"/>
    </row>
    <row r="245" spans="2:28" x14ac:dyDescent="0.3">
      <c r="B245" s="160"/>
      <c r="C245" s="160"/>
      <c r="D245" s="160" t="s">
        <v>535</v>
      </c>
      <c r="E245" s="160"/>
      <c r="F245" s="160"/>
      <c r="G245" s="160"/>
      <c r="H245" s="160"/>
      <c r="I245" s="160"/>
      <c r="J245" s="160"/>
      <c r="K245" s="160"/>
      <c r="L245" s="160"/>
      <c r="M245" s="160"/>
      <c r="N245" s="165"/>
      <c r="O245" s="83"/>
      <c r="X245" s="13"/>
      <c r="Y245" s="13"/>
      <c r="Z245" s="13"/>
      <c r="AA245" s="13"/>
      <c r="AB245" s="13"/>
    </row>
    <row r="246" spans="2:28" x14ac:dyDescent="0.3">
      <c r="B246" s="160"/>
      <c r="C246" s="160"/>
      <c r="D246" s="160" t="s">
        <v>536</v>
      </c>
      <c r="E246" s="160"/>
      <c r="F246" s="160"/>
      <c r="G246" s="160"/>
      <c r="H246" s="160"/>
      <c r="I246" s="160"/>
      <c r="J246" s="160"/>
      <c r="K246" s="160"/>
      <c r="L246" s="160"/>
      <c r="M246" s="160"/>
      <c r="N246" s="165"/>
      <c r="O246" s="83"/>
      <c r="X246" s="13"/>
      <c r="Y246" s="13"/>
      <c r="Z246" s="13"/>
      <c r="AA246" s="13"/>
      <c r="AB246" s="13"/>
    </row>
    <row r="247" spans="2:28" x14ac:dyDescent="0.3">
      <c r="B247" s="160"/>
      <c r="C247" s="160"/>
      <c r="D247" s="160" t="s">
        <v>537</v>
      </c>
      <c r="E247" s="160"/>
      <c r="F247" s="160"/>
      <c r="G247" s="160"/>
      <c r="H247" s="160"/>
      <c r="I247" s="160"/>
      <c r="J247" s="160"/>
      <c r="K247" s="160"/>
      <c r="L247" s="160"/>
      <c r="M247" s="160"/>
      <c r="N247" s="165"/>
      <c r="O247" s="83"/>
      <c r="X247" s="13"/>
      <c r="Y247" s="13"/>
      <c r="Z247" s="13"/>
      <c r="AA247" s="13"/>
      <c r="AB247" s="13"/>
    </row>
    <row r="248" spans="2:28" x14ac:dyDescent="0.3">
      <c r="B248" s="160"/>
      <c r="C248" s="160"/>
      <c r="D248" s="160" t="s">
        <v>538</v>
      </c>
      <c r="E248" s="160"/>
      <c r="F248" s="160"/>
      <c r="G248" s="160"/>
      <c r="H248" s="160"/>
      <c r="I248" s="160"/>
      <c r="J248" s="160"/>
      <c r="K248" s="160"/>
      <c r="L248" s="160"/>
      <c r="M248" s="160"/>
      <c r="N248" s="165"/>
      <c r="O248" s="83"/>
      <c r="X248" s="13"/>
      <c r="Y248" s="13"/>
      <c r="Z248" s="13"/>
      <c r="AA248" s="13"/>
      <c r="AB248" s="13"/>
    </row>
    <row r="249" spans="2:28" x14ac:dyDescent="0.3">
      <c r="B249" s="160"/>
      <c r="C249" s="160"/>
      <c r="D249" s="160" t="s">
        <v>539</v>
      </c>
      <c r="E249" s="160"/>
      <c r="F249" s="160"/>
      <c r="G249" s="160"/>
      <c r="H249" s="160"/>
      <c r="I249" s="160"/>
      <c r="J249" s="160"/>
      <c r="K249" s="160"/>
      <c r="L249" s="160"/>
      <c r="M249" s="160"/>
      <c r="N249" s="165"/>
      <c r="O249" s="83"/>
      <c r="X249" s="13"/>
      <c r="Y249" s="13"/>
      <c r="Z249" s="13"/>
      <c r="AA249" s="13"/>
      <c r="AB249" s="13"/>
    </row>
    <row r="250" spans="2:28" x14ac:dyDescent="0.3">
      <c r="B250" s="160"/>
      <c r="C250" s="160"/>
      <c r="D250" s="160" t="s">
        <v>540</v>
      </c>
      <c r="E250" s="160"/>
      <c r="F250" s="160"/>
      <c r="G250" s="160"/>
      <c r="H250" s="160"/>
      <c r="I250" s="160"/>
      <c r="J250" s="160"/>
      <c r="K250" s="160"/>
      <c r="L250" s="160"/>
      <c r="M250" s="160"/>
      <c r="X250" s="13"/>
      <c r="Y250" s="13"/>
      <c r="Z250" s="13"/>
      <c r="AA250" s="13"/>
      <c r="AB250" s="13"/>
    </row>
    <row r="251" spans="2:28" x14ac:dyDescent="0.3">
      <c r="B251" s="160"/>
      <c r="C251" s="160"/>
      <c r="D251" s="160" t="s">
        <v>541</v>
      </c>
      <c r="E251" s="160"/>
      <c r="F251" s="160"/>
      <c r="G251" s="160"/>
      <c r="H251" s="160"/>
      <c r="I251" s="160"/>
      <c r="J251" s="160"/>
      <c r="K251" s="160"/>
      <c r="L251" s="160"/>
      <c r="M251" s="160"/>
      <c r="X251" s="13"/>
      <c r="Y251" s="13"/>
      <c r="Z251" s="13"/>
      <c r="AA251" s="13"/>
      <c r="AB251" s="13"/>
    </row>
    <row r="252" spans="2:28" x14ac:dyDescent="0.3">
      <c r="B252" s="160"/>
      <c r="C252" s="160"/>
      <c r="D252" s="160" t="s">
        <v>542</v>
      </c>
      <c r="E252" s="160"/>
      <c r="F252" s="160"/>
      <c r="G252" s="160"/>
      <c r="H252" s="160"/>
      <c r="I252" s="160"/>
      <c r="J252" s="160"/>
      <c r="K252" s="160"/>
      <c r="L252" s="160"/>
      <c r="M252" s="160"/>
      <c r="X252" s="13"/>
      <c r="Y252" s="13"/>
      <c r="Z252" s="13"/>
      <c r="AA252" s="13"/>
      <c r="AB252" s="13"/>
    </row>
    <row r="253" spans="2:28" x14ac:dyDescent="0.3">
      <c r="B253" s="160"/>
      <c r="C253" s="160"/>
      <c r="D253" s="160" t="s">
        <v>543</v>
      </c>
      <c r="E253" s="160"/>
      <c r="F253" s="160"/>
      <c r="G253" s="160"/>
      <c r="H253" s="160"/>
      <c r="I253" s="160"/>
      <c r="J253" s="160"/>
      <c r="K253" s="160"/>
      <c r="L253" s="160"/>
      <c r="M253" s="160"/>
      <c r="X253" s="13"/>
      <c r="Y253" s="13"/>
      <c r="Z253" s="13"/>
      <c r="AA253" s="13"/>
      <c r="AB253" s="13"/>
    </row>
    <row r="254" spans="2:28" x14ac:dyDescent="0.3">
      <c r="B254" s="160"/>
      <c r="C254" s="160"/>
      <c r="D254" s="160" t="s">
        <v>544</v>
      </c>
      <c r="E254" s="160"/>
      <c r="F254" s="160"/>
      <c r="G254" s="160"/>
      <c r="H254" s="160"/>
      <c r="I254" s="160"/>
      <c r="J254" s="160"/>
      <c r="K254" s="160"/>
      <c r="X254" s="13"/>
      <c r="Y254" s="13"/>
      <c r="Z254" s="13"/>
      <c r="AA254" s="13"/>
      <c r="AB254" s="13"/>
    </row>
    <row r="255" spans="2:28" x14ac:dyDescent="0.3">
      <c r="B255" s="160"/>
      <c r="C255" s="160"/>
      <c r="D255" s="160" t="s">
        <v>545</v>
      </c>
      <c r="E255" s="160"/>
      <c r="F255" s="160"/>
      <c r="G255" s="160"/>
      <c r="H255" s="160"/>
      <c r="I255" s="160"/>
      <c r="J255" s="160"/>
      <c r="K255" s="160"/>
      <c r="X255" s="13"/>
      <c r="Y255" s="13"/>
      <c r="Z255" s="13"/>
      <c r="AA255" s="13"/>
      <c r="AB255" s="13"/>
    </row>
    <row r="256" spans="2:28" x14ac:dyDescent="0.3">
      <c r="B256" s="160"/>
      <c r="C256" s="160"/>
      <c r="D256" s="160" t="s">
        <v>546</v>
      </c>
      <c r="E256" s="160"/>
      <c r="F256" s="160"/>
      <c r="G256" s="160"/>
      <c r="H256" s="160"/>
      <c r="I256" s="160"/>
      <c r="J256" s="160"/>
      <c r="K256" s="160"/>
      <c r="X256" s="13"/>
      <c r="Y256" s="13"/>
      <c r="Z256" s="13"/>
      <c r="AA256" s="13"/>
      <c r="AB256" s="13"/>
    </row>
    <row r="257" spans="2:28" x14ac:dyDescent="0.3">
      <c r="B257" s="160"/>
      <c r="C257" s="160"/>
      <c r="D257" s="160" t="s">
        <v>547</v>
      </c>
      <c r="E257" s="160"/>
      <c r="F257" s="160"/>
      <c r="G257" s="160"/>
      <c r="H257" s="160"/>
      <c r="I257" s="160"/>
      <c r="J257" s="160"/>
      <c r="K257" s="160"/>
      <c r="X257" s="13"/>
      <c r="Y257" s="13"/>
      <c r="Z257" s="13"/>
      <c r="AA257" s="13"/>
      <c r="AB257" s="13"/>
    </row>
    <row r="258" spans="2:28" x14ac:dyDescent="0.3">
      <c r="B258" s="160"/>
      <c r="C258" s="160"/>
      <c r="D258" s="160" t="s">
        <v>548</v>
      </c>
      <c r="E258" s="160"/>
      <c r="F258" s="160"/>
      <c r="G258" s="160"/>
      <c r="H258" s="160"/>
      <c r="I258" s="160"/>
      <c r="J258" s="160"/>
      <c r="K258" s="160"/>
      <c r="X258" s="13"/>
      <c r="Y258" s="13"/>
      <c r="Z258" s="13"/>
      <c r="AA258" s="13"/>
      <c r="AB258" s="13"/>
    </row>
    <row r="259" spans="2:28" x14ac:dyDescent="0.3">
      <c r="B259" s="160"/>
      <c r="C259" s="160"/>
      <c r="D259" s="160" t="s">
        <v>549</v>
      </c>
      <c r="E259" s="160"/>
      <c r="F259" s="160"/>
      <c r="G259" s="160"/>
      <c r="H259" s="160"/>
      <c r="I259" s="160"/>
      <c r="J259" s="160"/>
      <c r="K259" s="160"/>
      <c r="X259" s="13"/>
      <c r="Y259" s="13"/>
      <c r="Z259" s="13"/>
      <c r="AA259" s="13"/>
      <c r="AB259" s="13"/>
    </row>
    <row r="260" spans="2:28" x14ac:dyDescent="0.3">
      <c r="B260" s="160"/>
      <c r="C260" s="160"/>
      <c r="D260" s="160" t="s">
        <v>550</v>
      </c>
      <c r="E260" s="160"/>
      <c r="F260" s="160"/>
      <c r="G260" s="160"/>
      <c r="H260" s="160"/>
      <c r="I260" s="160"/>
      <c r="J260" s="160"/>
      <c r="K260" s="160"/>
      <c r="X260" s="13"/>
      <c r="Y260" s="13"/>
      <c r="Z260" s="13"/>
      <c r="AA260" s="13"/>
      <c r="AB260" s="13"/>
    </row>
    <row r="261" spans="2:28" x14ac:dyDescent="0.3">
      <c r="B261" s="160"/>
      <c r="C261" s="160"/>
      <c r="D261" s="160" t="s">
        <v>551</v>
      </c>
      <c r="E261" s="160"/>
      <c r="F261" s="160"/>
      <c r="G261" s="160"/>
      <c r="H261" s="160"/>
      <c r="I261" s="160"/>
      <c r="J261" s="160"/>
      <c r="K261" s="160"/>
      <c r="X261" s="13"/>
      <c r="Y261" s="13"/>
      <c r="Z261" s="13"/>
      <c r="AA261" s="13"/>
      <c r="AB261" s="13"/>
    </row>
    <row r="262" spans="2:28" x14ac:dyDescent="0.3">
      <c r="B262" s="160"/>
      <c r="C262" s="160"/>
      <c r="D262" s="160" t="s">
        <v>552</v>
      </c>
      <c r="E262" s="160"/>
      <c r="F262" s="160"/>
      <c r="G262" s="160"/>
      <c r="H262" s="160"/>
      <c r="I262" s="160"/>
      <c r="J262" s="160"/>
      <c r="K262" s="160"/>
      <c r="X262" s="13"/>
      <c r="Y262" s="13"/>
      <c r="Z262" s="13"/>
      <c r="AA262" s="13"/>
      <c r="AB262" s="13"/>
    </row>
    <row r="263" spans="2:28" x14ac:dyDescent="0.3">
      <c r="B263" s="160"/>
      <c r="C263" s="160"/>
      <c r="D263" s="160" t="s">
        <v>553</v>
      </c>
      <c r="E263" s="160"/>
      <c r="F263" s="160"/>
      <c r="G263" s="160"/>
      <c r="H263" s="160"/>
      <c r="I263" s="160"/>
      <c r="J263" s="160"/>
      <c r="K263" s="160"/>
      <c r="X263" s="13"/>
      <c r="Y263" s="13"/>
      <c r="Z263" s="13"/>
      <c r="AA263" s="13"/>
      <c r="AB263" s="13"/>
    </row>
    <row r="264" spans="2:28" x14ac:dyDescent="0.3">
      <c r="B264" s="160"/>
      <c r="C264" s="160"/>
      <c r="D264" s="160" t="s">
        <v>554</v>
      </c>
      <c r="E264" s="160"/>
      <c r="F264" s="160"/>
      <c r="G264" s="160"/>
      <c r="H264" s="160"/>
      <c r="I264" s="160"/>
      <c r="J264" s="160"/>
      <c r="K264" s="160"/>
      <c r="X264" s="13"/>
      <c r="Y264" s="13"/>
      <c r="Z264" s="13"/>
      <c r="AA264" s="13"/>
      <c r="AB264" s="13"/>
    </row>
    <row r="265" spans="2:28" x14ac:dyDescent="0.3">
      <c r="B265" s="160"/>
      <c r="C265" s="160"/>
      <c r="D265" s="160" t="s">
        <v>555</v>
      </c>
      <c r="E265" s="160"/>
      <c r="F265" s="160"/>
      <c r="G265" s="160"/>
      <c r="H265" s="160"/>
      <c r="I265" s="160"/>
      <c r="J265" s="160"/>
      <c r="K265" s="160"/>
      <c r="X265" s="13"/>
      <c r="Y265" s="13"/>
      <c r="Z265" s="13"/>
      <c r="AA265" s="13"/>
      <c r="AB265" s="13"/>
    </row>
    <row r="266" spans="2:28" x14ac:dyDescent="0.3">
      <c r="B266" s="160"/>
      <c r="C266" s="160"/>
      <c r="D266" s="160" t="s">
        <v>556</v>
      </c>
      <c r="E266" s="160"/>
      <c r="F266" s="160"/>
      <c r="G266" s="160"/>
      <c r="H266" s="160"/>
      <c r="I266" s="160"/>
      <c r="J266" s="160"/>
      <c r="K266" s="160"/>
      <c r="X266" s="13"/>
      <c r="Y266" s="13"/>
      <c r="Z266" s="13"/>
      <c r="AA266" s="13"/>
      <c r="AB266" s="13"/>
    </row>
    <row r="267" spans="2:28" x14ac:dyDescent="0.3">
      <c r="B267" s="160"/>
      <c r="C267" s="160"/>
      <c r="D267" s="160" t="s">
        <v>557</v>
      </c>
      <c r="E267" s="160"/>
      <c r="F267" s="160"/>
      <c r="G267" s="160"/>
      <c r="H267" s="160"/>
      <c r="I267" s="160"/>
      <c r="J267" s="160"/>
      <c r="K267" s="160"/>
      <c r="X267" s="13"/>
      <c r="Y267" s="13"/>
      <c r="Z267" s="13"/>
      <c r="AA267" s="13"/>
      <c r="AB267" s="13"/>
    </row>
    <row r="268" spans="2:28" x14ac:dyDescent="0.3">
      <c r="B268" s="160"/>
      <c r="C268" s="160"/>
      <c r="D268" s="160" t="s">
        <v>558</v>
      </c>
      <c r="E268" s="160"/>
      <c r="F268" s="160"/>
      <c r="G268" s="160"/>
      <c r="H268" s="160"/>
      <c r="I268" s="160"/>
      <c r="J268" s="160"/>
      <c r="K268" s="160"/>
      <c r="X268" s="13"/>
      <c r="Y268" s="13"/>
      <c r="Z268" s="13"/>
      <c r="AA268" s="13"/>
      <c r="AB268" s="13"/>
    </row>
    <row r="269" spans="2:28" x14ac:dyDescent="0.3">
      <c r="B269" s="160"/>
      <c r="C269" s="160"/>
      <c r="D269" s="160" t="s">
        <v>559</v>
      </c>
      <c r="E269" s="160"/>
      <c r="F269" s="160"/>
      <c r="G269" s="160"/>
      <c r="H269" s="160"/>
      <c r="I269" s="160"/>
      <c r="J269" s="160"/>
      <c r="K269" s="160"/>
      <c r="X269" s="13"/>
      <c r="Y269" s="13"/>
      <c r="Z269" s="13"/>
      <c r="AA269" s="13"/>
      <c r="AB269" s="13"/>
    </row>
    <row r="270" spans="2:28" x14ac:dyDescent="0.3">
      <c r="B270" s="160"/>
      <c r="C270" s="160"/>
      <c r="D270" s="160" t="s">
        <v>560</v>
      </c>
      <c r="E270" s="160"/>
      <c r="F270" s="160"/>
      <c r="G270" s="160"/>
      <c r="H270" s="160"/>
      <c r="I270" s="160"/>
      <c r="J270" s="160"/>
      <c r="K270" s="160"/>
      <c r="X270" s="13"/>
      <c r="Y270" s="13"/>
      <c r="Z270" s="13"/>
      <c r="AA270" s="13"/>
      <c r="AB270" s="13"/>
    </row>
    <row r="271" spans="2:28" x14ac:dyDescent="0.3">
      <c r="B271" s="160"/>
      <c r="C271" s="160"/>
      <c r="D271" s="160" t="s">
        <v>561</v>
      </c>
      <c r="E271" s="160"/>
      <c r="F271" s="160"/>
      <c r="G271" s="160"/>
      <c r="H271" s="160"/>
      <c r="I271" s="160"/>
      <c r="J271" s="160"/>
      <c r="K271" s="160"/>
      <c r="X271" s="13"/>
      <c r="Y271" s="13"/>
      <c r="Z271" s="13"/>
      <c r="AA271" s="13"/>
      <c r="AB271" s="13"/>
    </row>
    <row r="272" spans="2:28" x14ac:dyDescent="0.3">
      <c r="B272" s="160"/>
      <c r="C272" s="160"/>
      <c r="D272" s="160" t="s">
        <v>562</v>
      </c>
      <c r="E272" s="160"/>
      <c r="F272" s="160"/>
      <c r="G272" s="160"/>
      <c r="H272" s="160"/>
      <c r="I272" s="160"/>
      <c r="J272" s="160"/>
      <c r="K272" s="160"/>
      <c r="X272" s="13"/>
      <c r="Y272" s="13"/>
      <c r="Z272" s="13"/>
      <c r="AA272" s="13"/>
      <c r="AB272" s="13"/>
    </row>
    <row r="273" spans="2:28" x14ac:dyDescent="0.3">
      <c r="B273" s="160"/>
      <c r="C273" s="160"/>
      <c r="D273" s="160" t="s">
        <v>563</v>
      </c>
      <c r="E273" s="160"/>
      <c r="F273" s="160"/>
      <c r="G273" s="160"/>
      <c r="H273" s="160"/>
      <c r="I273" s="160"/>
      <c r="J273" s="160"/>
      <c r="K273" s="160"/>
      <c r="X273" s="13"/>
      <c r="Y273" s="13"/>
      <c r="Z273" s="13"/>
      <c r="AA273" s="13"/>
      <c r="AB273" s="13"/>
    </row>
    <row r="274" spans="2:28" x14ac:dyDescent="0.3">
      <c r="B274" s="160"/>
      <c r="C274" s="160"/>
      <c r="D274" s="160" t="s">
        <v>564</v>
      </c>
      <c r="E274" s="160"/>
      <c r="F274" s="160"/>
      <c r="G274" s="160"/>
      <c r="H274" s="160"/>
      <c r="I274" s="160"/>
      <c r="J274" s="160"/>
      <c r="K274" s="160"/>
      <c r="X274" s="13"/>
      <c r="Y274" s="13"/>
      <c r="Z274" s="13"/>
      <c r="AA274" s="13"/>
      <c r="AB274" s="13"/>
    </row>
    <row r="275" spans="2:28" x14ac:dyDescent="0.3">
      <c r="B275" s="160"/>
      <c r="C275" s="160"/>
      <c r="D275" s="160" t="s">
        <v>565</v>
      </c>
      <c r="E275" s="160"/>
      <c r="F275" s="160"/>
      <c r="G275" s="160"/>
      <c r="H275" s="160"/>
      <c r="I275" s="160"/>
      <c r="J275" s="160"/>
      <c r="K275" s="160"/>
      <c r="X275" s="13"/>
      <c r="Y275" s="13"/>
      <c r="Z275" s="13"/>
      <c r="AA275" s="13"/>
      <c r="AB275" s="13"/>
    </row>
    <row r="276" spans="2:28" x14ac:dyDescent="0.3">
      <c r="B276" s="160"/>
      <c r="C276" s="160"/>
      <c r="D276" s="160" t="s">
        <v>566</v>
      </c>
      <c r="E276" s="160"/>
      <c r="F276" s="160"/>
      <c r="G276" s="160"/>
      <c r="H276" s="160"/>
      <c r="I276" s="160"/>
      <c r="J276" s="160"/>
      <c r="K276" s="160"/>
      <c r="X276" s="13"/>
      <c r="Y276" s="13"/>
      <c r="Z276" s="13"/>
      <c r="AA276" s="13"/>
      <c r="AB276" s="13"/>
    </row>
    <row r="277" spans="2:28" x14ac:dyDescent="0.3">
      <c r="B277" s="160"/>
      <c r="C277" s="160"/>
      <c r="D277" s="160" t="s">
        <v>567</v>
      </c>
      <c r="E277" s="160"/>
      <c r="F277" s="160"/>
      <c r="G277" s="160"/>
      <c r="H277" s="160"/>
      <c r="I277" s="160"/>
      <c r="J277" s="160"/>
      <c r="K277" s="160"/>
      <c r="X277" s="13"/>
      <c r="Y277" s="13"/>
      <c r="Z277" s="13"/>
      <c r="AA277" s="13"/>
      <c r="AB277" s="13"/>
    </row>
    <row r="278" spans="2:28" x14ac:dyDescent="0.3">
      <c r="B278" s="160"/>
      <c r="C278" s="160"/>
      <c r="D278" s="160" t="s">
        <v>568</v>
      </c>
      <c r="E278" s="160"/>
      <c r="F278" s="160"/>
      <c r="G278" s="160"/>
      <c r="H278" s="160"/>
      <c r="I278" s="160"/>
      <c r="J278" s="160"/>
      <c r="K278" s="160"/>
      <c r="X278" s="13"/>
      <c r="Y278" s="13"/>
      <c r="Z278" s="13"/>
      <c r="AA278" s="13"/>
      <c r="AB278" s="13"/>
    </row>
    <row r="279" spans="2:28" x14ac:dyDescent="0.3">
      <c r="B279" s="160"/>
      <c r="C279" s="160"/>
      <c r="D279" s="160" t="s">
        <v>569</v>
      </c>
      <c r="E279" s="160"/>
      <c r="F279" s="160"/>
      <c r="G279" s="160"/>
      <c r="H279" s="160"/>
      <c r="I279" s="160"/>
      <c r="J279" s="160"/>
      <c r="K279" s="160"/>
      <c r="X279" s="13"/>
      <c r="Y279" s="13"/>
      <c r="Z279" s="13"/>
      <c r="AA279" s="13"/>
      <c r="AB279" s="13"/>
    </row>
    <row r="280" spans="2:28" x14ac:dyDescent="0.3">
      <c r="B280" s="160"/>
      <c r="C280" s="160"/>
      <c r="D280" s="160" t="s">
        <v>570</v>
      </c>
      <c r="E280" s="160"/>
      <c r="F280" s="160"/>
      <c r="G280" s="160"/>
      <c r="H280" s="160"/>
      <c r="I280" s="160"/>
      <c r="J280" s="160"/>
      <c r="K280" s="160"/>
      <c r="X280" s="13"/>
      <c r="Y280" s="13"/>
      <c r="Z280" s="13"/>
      <c r="AA280" s="13"/>
      <c r="AB280" s="13"/>
    </row>
    <row r="281" spans="2:28" x14ac:dyDescent="0.3">
      <c r="B281" s="160"/>
      <c r="C281" s="160"/>
      <c r="D281" s="160" t="s">
        <v>571</v>
      </c>
      <c r="E281" s="160"/>
      <c r="F281" s="160"/>
      <c r="G281" s="160"/>
      <c r="H281" s="160"/>
      <c r="I281" s="160"/>
      <c r="J281" s="160"/>
      <c r="K281" s="160"/>
      <c r="X281" s="13"/>
      <c r="Y281" s="13"/>
      <c r="Z281" s="13"/>
      <c r="AA281" s="13"/>
      <c r="AB281" s="13"/>
    </row>
    <row r="282" spans="2:28" x14ac:dyDescent="0.3">
      <c r="B282" s="160"/>
      <c r="C282" s="160"/>
      <c r="D282" s="160" t="s">
        <v>572</v>
      </c>
      <c r="E282" s="160"/>
      <c r="F282" s="160"/>
      <c r="G282" s="160"/>
      <c r="H282" s="160"/>
      <c r="I282" s="160"/>
      <c r="J282" s="160"/>
      <c r="K282" s="160"/>
      <c r="X282" s="13"/>
      <c r="Y282" s="13"/>
      <c r="Z282" s="13"/>
      <c r="AA282" s="13"/>
      <c r="AB282" s="13"/>
    </row>
    <row r="283" spans="2:28" x14ac:dyDescent="0.3">
      <c r="B283" s="160"/>
      <c r="C283" s="160"/>
      <c r="D283" s="160" t="s">
        <v>573</v>
      </c>
      <c r="E283" s="160"/>
      <c r="F283" s="160"/>
      <c r="G283" s="160"/>
      <c r="H283" s="160"/>
      <c r="I283" s="160"/>
      <c r="J283" s="160"/>
      <c r="K283" s="160"/>
      <c r="X283" s="13"/>
      <c r="Y283" s="13"/>
      <c r="Z283" s="13"/>
      <c r="AA283" s="13"/>
      <c r="AB283" s="13"/>
    </row>
    <row r="284" spans="2:28" x14ac:dyDescent="0.3">
      <c r="B284" s="160"/>
      <c r="C284" s="160"/>
      <c r="D284" s="160" t="s">
        <v>574</v>
      </c>
      <c r="E284" s="160"/>
      <c r="F284" s="160"/>
      <c r="G284" s="160"/>
      <c r="H284" s="160"/>
      <c r="I284" s="160"/>
      <c r="J284" s="160"/>
      <c r="K284" s="160"/>
      <c r="X284" s="13"/>
      <c r="Y284" s="13"/>
      <c r="Z284" s="13"/>
      <c r="AA284" s="13"/>
      <c r="AB284" s="13"/>
    </row>
    <row r="285" spans="2:28" x14ac:dyDescent="0.3">
      <c r="B285" s="160"/>
      <c r="C285" s="160"/>
      <c r="D285" s="160" t="s">
        <v>575</v>
      </c>
      <c r="E285" s="160"/>
      <c r="F285" s="160"/>
      <c r="G285" s="160"/>
      <c r="H285" s="160"/>
      <c r="I285" s="160"/>
      <c r="J285" s="160"/>
      <c r="K285" s="160"/>
      <c r="X285" s="13"/>
      <c r="Y285" s="13"/>
      <c r="Z285" s="13"/>
      <c r="AA285" s="13"/>
      <c r="AB285" s="13"/>
    </row>
    <row r="286" spans="2:28" x14ac:dyDescent="0.3">
      <c r="B286" s="160"/>
      <c r="C286" s="160"/>
      <c r="D286" s="160" t="s">
        <v>576</v>
      </c>
      <c r="E286" s="160"/>
      <c r="F286" s="160"/>
      <c r="G286" s="160"/>
      <c r="H286" s="160"/>
      <c r="I286" s="160"/>
      <c r="J286" s="160"/>
      <c r="K286" s="160"/>
      <c r="X286" s="13"/>
      <c r="Y286" s="13"/>
      <c r="Z286" s="13"/>
      <c r="AA286" s="13"/>
      <c r="AB286" s="13"/>
    </row>
    <row r="287" spans="2:28" x14ac:dyDescent="0.3">
      <c r="B287" s="160"/>
      <c r="C287" s="160"/>
      <c r="D287" s="160" t="s">
        <v>577</v>
      </c>
      <c r="E287" s="160"/>
      <c r="F287" s="160"/>
      <c r="G287" s="160"/>
      <c r="H287" s="160"/>
      <c r="I287" s="160"/>
      <c r="J287" s="160"/>
      <c r="K287" s="160"/>
      <c r="X287" s="13"/>
      <c r="Y287" s="13"/>
      <c r="Z287" s="13"/>
      <c r="AA287" s="13"/>
      <c r="AB287" s="13"/>
    </row>
    <row r="288" spans="2:28" x14ac:dyDescent="0.3">
      <c r="B288" s="160"/>
      <c r="C288" s="160"/>
      <c r="D288" s="160" t="s">
        <v>578</v>
      </c>
      <c r="E288" s="160"/>
      <c r="F288" s="160"/>
      <c r="G288" s="160"/>
      <c r="H288" s="160"/>
      <c r="I288" s="160"/>
      <c r="J288" s="160"/>
      <c r="K288" s="160"/>
      <c r="X288" s="13"/>
      <c r="Y288" s="13"/>
      <c r="Z288" s="13"/>
      <c r="AA288" s="13"/>
      <c r="AB288" s="13"/>
    </row>
    <row r="289" spans="2:28" x14ac:dyDescent="0.3">
      <c r="B289" s="160"/>
      <c r="C289" s="160"/>
      <c r="D289" s="160" t="s">
        <v>579</v>
      </c>
      <c r="E289" s="160"/>
      <c r="F289" s="160"/>
      <c r="G289" s="160"/>
      <c r="H289" s="160"/>
      <c r="I289" s="160"/>
      <c r="J289" s="160"/>
      <c r="K289" s="160"/>
      <c r="X289" s="13"/>
      <c r="Y289" s="13"/>
      <c r="Z289" s="13"/>
      <c r="AA289" s="13"/>
      <c r="AB289" s="13"/>
    </row>
    <row r="290" spans="2:28" x14ac:dyDescent="0.3">
      <c r="B290" s="160"/>
      <c r="C290" s="160"/>
      <c r="D290" s="160" t="s">
        <v>580</v>
      </c>
      <c r="E290" s="160"/>
      <c r="F290" s="160"/>
      <c r="G290" s="160"/>
      <c r="H290" s="160"/>
      <c r="I290" s="160"/>
      <c r="J290" s="160"/>
      <c r="K290" s="160"/>
      <c r="X290" s="13"/>
      <c r="Y290" s="13"/>
      <c r="Z290" s="13"/>
      <c r="AA290" s="13"/>
      <c r="AB290" s="13"/>
    </row>
    <row r="291" spans="2:28" x14ac:dyDescent="0.3">
      <c r="B291" s="160"/>
      <c r="C291" s="160"/>
      <c r="D291" s="160" t="s">
        <v>581</v>
      </c>
      <c r="E291" s="160"/>
      <c r="F291" s="160"/>
      <c r="G291" s="160"/>
      <c r="H291" s="160"/>
      <c r="I291" s="160"/>
      <c r="J291" s="160"/>
      <c r="K291" s="160"/>
      <c r="X291" s="13"/>
      <c r="Y291" s="13"/>
      <c r="Z291" s="13"/>
      <c r="AA291" s="13"/>
      <c r="AB291" s="13"/>
    </row>
    <row r="292" spans="2:28" x14ac:dyDescent="0.3">
      <c r="B292" s="160"/>
      <c r="C292" s="160"/>
      <c r="D292" s="160" t="s">
        <v>582</v>
      </c>
      <c r="E292" s="160"/>
      <c r="F292" s="160"/>
      <c r="G292" s="160"/>
      <c r="H292" s="160"/>
      <c r="I292" s="160"/>
      <c r="J292" s="160"/>
      <c r="K292" s="160"/>
      <c r="X292" s="13"/>
      <c r="Y292" s="13"/>
      <c r="Z292" s="13"/>
      <c r="AA292" s="13"/>
      <c r="AB292" s="13"/>
    </row>
    <row r="293" spans="2:28" x14ac:dyDescent="0.3">
      <c r="B293" s="160"/>
      <c r="C293" s="160"/>
      <c r="D293" s="160" t="s">
        <v>583</v>
      </c>
      <c r="E293" s="160"/>
      <c r="F293" s="160"/>
      <c r="G293" s="160"/>
      <c r="H293" s="160"/>
      <c r="I293" s="160"/>
      <c r="J293" s="160"/>
      <c r="K293" s="160"/>
      <c r="X293" s="13"/>
      <c r="Y293" s="13"/>
      <c r="Z293" s="13"/>
      <c r="AA293" s="13"/>
      <c r="AB293" s="13"/>
    </row>
    <row r="294" spans="2:28" x14ac:dyDescent="0.3">
      <c r="B294" s="160"/>
      <c r="C294" s="160"/>
      <c r="D294" s="160" t="s">
        <v>584</v>
      </c>
      <c r="E294" s="160"/>
      <c r="F294" s="160"/>
      <c r="G294" s="160"/>
      <c r="H294" s="160"/>
      <c r="I294" s="160"/>
      <c r="J294" s="160"/>
      <c r="K294" s="160"/>
      <c r="X294" s="13"/>
      <c r="Y294" s="13"/>
      <c r="Z294" s="13"/>
      <c r="AA294" s="13"/>
      <c r="AB294" s="13"/>
    </row>
    <row r="295" spans="2:28" x14ac:dyDescent="0.3">
      <c r="B295" s="160"/>
      <c r="C295" s="160"/>
      <c r="D295" s="160" t="s">
        <v>585</v>
      </c>
      <c r="E295" s="160"/>
      <c r="F295" s="160"/>
      <c r="G295" s="160"/>
      <c r="H295" s="160"/>
      <c r="I295" s="160"/>
      <c r="J295" s="160"/>
      <c r="K295" s="160"/>
      <c r="X295" s="13"/>
      <c r="Y295" s="13"/>
      <c r="Z295" s="13"/>
      <c r="AA295" s="13"/>
      <c r="AB295" s="13"/>
    </row>
    <row r="296" spans="2:28" x14ac:dyDescent="0.3">
      <c r="B296" s="160"/>
      <c r="C296" s="160"/>
      <c r="D296" s="160" t="s">
        <v>586</v>
      </c>
      <c r="E296" s="160"/>
      <c r="F296" s="160"/>
      <c r="G296" s="160"/>
      <c r="H296" s="160"/>
      <c r="I296" s="160"/>
      <c r="J296" s="160"/>
      <c r="K296" s="160"/>
      <c r="X296" s="13"/>
      <c r="Y296" s="13"/>
      <c r="Z296" s="13"/>
      <c r="AA296" s="13"/>
      <c r="AB296" s="13"/>
    </row>
    <row r="297" spans="2:28" x14ac:dyDescent="0.3">
      <c r="B297" s="160"/>
      <c r="C297" s="160"/>
      <c r="D297" s="160" t="s">
        <v>587</v>
      </c>
      <c r="E297" s="160"/>
      <c r="F297" s="160"/>
      <c r="G297" s="160"/>
      <c r="H297" s="160"/>
      <c r="I297" s="160"/>
      <c r="J297" s="160"/>
      <c r="K297" s="160"/>
      <c r="X297" s="13"/>
      <c r="Y297" s="13"/>
      <c r="Z297" s="13"/>
      <c r="AA297" s="13"/>
      <c r="AB297" s="13"/>
    </row>
    <row r="298" spans="2:28" x14ac:dyDescent="0.3">
      <c r="B298" s="160"/>
      <c r="C298" s="160"/>
      <c r="D298" s="160" t="s">
        <v>588</v>
      </c>
      <c r="E298" s="160"/>
      <c r="F298" s="160"/>
      <c r="G298" s="160"/>
      <c r="H298" s="160"/>
      <c r="I298" s="160"/>
      <c r="J298" s="160"/>
      <c r="K298" s="160"/>
      <c r="X298" s="13"/>
      <c r="Y298" s="13"/>
      <c r="Z298" s="13"/>
      <c r="AA298" s="13"/>
      <c r="AB298" s="13"/>
    </row>
    <row r="299" spans="2:28" x14ac:dyDescent="0.3">
      <c r="B299" s="160"/>
      <c r="C299" s="160"/>
      <c r="D299" s="160" t="s">
        <v>589</v>
      </c>
      <c r="E299" s="160"/>
      <c r="F299" s="160"/>
      <c r="G299" s="160"/>
      <c r="H299" s="160"/>
      <c r="I299" s="160"/>
      <c r="J299" s="160"/>
      <c r="K299" s="160"/>
      <c r="X299" s="13"/>
      <c r="Y299" s="13"/>
      <c r="Z299" s="13"/>
      <c r="AA299" s="13"/>
      <c r="AB299" s="13"/>
    </row>
    <row r="300" spans="2:28" x14ac:dyDescent="0.3">
      <c r="B300" s="160"/>
      <c r="C300" s="160"/>
      <c r="D300" s="160" t="s">
        <v>590</v>
      </c>
      <c r="E300" s="160"/>
      <c r="F300" s="160"/>
      <c r="G300" s="160"/>
      <c r="H300" s="160"/>
      <c r="I300" s="160"/>
      <c r="J300" s="160"/>
      <c r="K300" s="160"/>
      <c r="X300" s="13"/>
      <c r="Y300" s="13"/>
      <c r="Z300" s="13"/>
      <c r="AA300" s="13"/>
      <c r="AB300" s="13"/>
    </row>
    <row r="301" spans="2:28" x14ac:dyDescent="0.3">
      <c r="B301" s="160"/>
      <c r="C301" s="160"/>
      <c r="D301" s="160" t="s">
        <v>591</v>
      </c>
      <c r="E301" s="160"/>
      <c r="F301" s="160"/>
      <c r="G301" s="160"/>
      <c r="H301" s="160"/>
      <c r="I301" s="160"/>
      <c r="J301" s="160"/>
      <c r="K301" s="160"/>
      <c r="X301" s="13"/>
      <c r="Y301" s="13"/>
      <c r="Z301" s="13"/>
      <c r="AA301" s="13"/>
      <c r="AB301" s="13"/>
    </row>
    <row r="302" spans="2:28" x14ac:dyDescent="0.3">
      <c r="B302" s="160"/>
      <c r="C302" s="160"/>
      <c r="D302" s="160" t="s">
        <v>592</v>
      </c>
      <c r="E302" s="160"/>
      <c r="F302" s="160"/>
      <c r="G302" s="160"/>
      <c r="H302" s="160"/>
      <c r="I302" s="160"/>
      <c r="J302" s="160"/>
      <c r="K302" s="160"/>
      <c r="X302" s="13"/>
      <c r="Y302" s="13"/>
      <c r="Z302" s="13"/>
      <c r="AA302" s="13"/>
      <c r="AB302" s="13"/>
    </row>
    <row r="303" spans="2:28" x14ac:dyDescent="0.3">
      <c r="B303" s="160"/>
      <c r="C303" s="160"/>
      <c r="D303" s="160" t="s">
        <v>593</v>
      </c>
      <c r="E303" s="160"/>
      <c r="F303" s="160"/>
      <c r="G303" s="160"/>
      <c r="H303" s="160"/>
      <c r="I303" s="160"/>
      <c r="J303" s="160"/>
      <c r="K303" s="160"/>
      <c r="X303" s="13"/>
      <c r="Y303" s="13"/>
      <c r="Z303" s="13"/>
      <c r="AA303" s="13"/>
      <c r="AB303" s="13"/>
    </row>
    <row r="304" spans="2:28" x14ac:dyDescent="0.3">
      <c r="B304" s="160"/>
      <c r="C304" s="160"/>
      <c r="D304" s="160" t="s">
        <v>594</v>
      </c>
      <c r="E304" s="160"/>
      <c r="F304" s="160"/>
      <c r="G304" s="160"/>
      <c r="H304" s="160"/>
      <c r="I304" s="160"/>
      <c r="J304" s="160"/>
      <c r="K304" s="160"/>
      <c r="X304" s="13"/>
      <c r="Y304" s="13"/>
      <c r="Z304" s="13"/>
      <c r="AA304" s="13"/>
      <c r="AB304" s="13"/>
    </row>
    <row r="305" spans="2:28" x14ac:dyDescent="0.3">
      <c r="B305" s="160"/>
      <c r="C305" s="160"/>
      <c r="D305" s="160" t="s">
        <v>595</v>
      </c>
      <c r="E305" s="160"/>
      <c r="F305" s="160"/>
      <c r="G305" s="160"/>
      <c r="H305" s="160"/>
      <c r="I305" s="160"/>
      <c r="J305" s="160"/>
      <c r="K305" s="160"/>
      <c r="X305" s="13"/>
      <c r="Y305" s="13"/>
      <c r="Z305" s="13"/>
      <c r="AA305" s="13"/>
      <c r="AB305" s="13"/>
    </row>
    <row r="306" spans="2:28" x14ac:dyDescent="0.3">
      <c r="B306" s="160"/>
      <c r="C306" s="160"/>
      <c r="D306" s="160" t="s">
        <v>596</v>
      </c>
      <c r="E306" s="160"/>
      <c r="F306" s="160"/>
      <c r="G306" s="160"/>
      <c r="H306" s="160"/>
      <c r="I306" s="160"/>
      <c r="J306" s="160"/>
      <c r="K306" s="160"/>
      <c r="X306" s="13"/>
      <c r="Y306" s="13"/>
      <c r="Z306" s="13"/>
      <c r="AA306" s="13"/>
      <c r="AB306" s="13"/>
    </row>
    <row r="307" spans="2:28" x14ac:dyDescent="0.3">
      <c r="B307" s="160"/>
      <c r="C307" s="160"/>
      <c r="D307" s="160" t="s">
        <v>597</v>
      </c>
      <c r="E307" s="160"/>
      <c r="F307" s="160"/>
      <c r="G307" s="160"/>
      <c r="H307" s="160"/>
      <c r="I307" s="160"/>
      <c r="J307" s="160"/>
      <c r="K307" s="160"/>
      <c r="X307" s="13"/>
      <c r="Y307" s="13"/>
      <c r="Z307" s="13"/>
      <c r="AA307" s="13"/>
      <c r="AB307" s="13"/>
    </row>
    <row r="308" spans="2:28" x14ac:dyDescent="0.3">
      <c r="B308" s="160"/>
      <c r="C308" s="160"/>
      <c r="D308" s="160" t="s">
        <v>598</v>
      </c>
      <c r="E308" s="160"/>
      <c r="F308" s="160"/>
      <c r="G308" s="160"/>
      <c r="H308" s="160"/>
      <c r="I308" s="160"/>
      <c r="J308" s="160"/>
      <c r="K308" s="160"/>
      <c r="X308" s="13"/>
      <c r="Y308" s="13"/>
      <c r="Z308" s="13"/>
      <c r="AA308" s="13"/>
      <c r="AB308" s="13"/>
    </row>
    <row r="309" spans="2:28" x14ac:dyDescent="0.3">
      <c r="B309" s="160"/>
      <c r="C309" s="160"/>
      <c r="D309" s="160" t="s">
        <v>599</v>
      </c>
      <c r="E309" s="160"/>
      <c r="F309" s="160"/>
      <c r="G309" s="160"/>
      <c r="H309" s="160"/>
      <c r="I309" s="160"/>
      <c r="J309" s="160"/>
      <c r="K309" s="160"/>
      <c r="X309" s="13"/>
      <c r="Y309" s="13"/>
      <c r="Z309" s="13"/>
      <c r="AA309" s="13"/>
      <c r="AB309" s="13"/>
    </row>
    <row r="310" spans="2:28" x14ac:dyDescent="0.3">
      <c r="B310" s="160"/>
      <c r="C310" s="160"/>
      <c r="D310" s="160" t="s">
        <v>600</v>
      </c>
      <c r="E310" s="160"/>
      <c r="F310" s="160"/>
      <c r="G310" s="160"/>
      <c r="H310" s="160"/>
      <c r="I310" s="160"/>
      <c r="J310" s="160"/>
      <c r="K310" s="160"/>
      <c r="X310" s="13"/>
      <c r="Y310" s="13"/>
      <c r="Z310" s="13"/>
      <c r="AA310" s="13"/>
      <c r="AB310" s="13"/>
    </row>
    <row r="311" spans="2:28" x14ac:dyDescent="0.3">
      <c r="B311" s="160"/>
      <c r="C311" s="160"/>
      <c r="D311" s="160" t="s">
        <v>601</v>
      </c>
      <c r="E311" s="160"/>
      <c r="F311" s="160"/>
      <c r="G311" s="160"/>
      <c r="H311" s="160"/>
      <c r="I311" s="160"/>
      <c r="J311" s="160"/>
      <c r="K311" s="160"/>
      <c r="X311" s="13"/>
      <c r="Y311" s="13"/>
      <c r="Z311" s="13"/>
      <c r="AA311" s="13"/>
      <c r="AB311" s="13"/>
    </row>
    <row r="312" spans="2:28" x14ac:dyDescent="0.3">
      <c r="B312" s="160"/>
      <c r="C312" s="160"/>
      <c r="D312" s="160" t="s">
        <v>602</v>
      </c>
      <c r="E312" s="160"/>
      <c r="F312" s="160"/>
      <c r="G312" s="160"/>
      <c r="H312" s="160"/>
      <c r="I312" s="160"/>
      <c r="J312" s="160"/>
      <c r="K312" s="160"/>
      <c r="X312" s="13"/>
      <c r="Y312" s="13"/>
      <c r="Z312" s="13"/>
      <c r="AA312" s="13"/>
      <c r="AB312" s="13"/>
    </row>
    <row r="313" spans="2:28" x14ac:dyDescent="0.3">
      <c r="B313" s="160"/>
      <c r="C313" s="160"/>
      <c r="D313" s="160" t="s">
        <v>603</v>
      </c>
      <c r="E313" s="160"/>
      <c r="F313" s="160"/>
      <c r="G313" s="160"/>
      <c r="H313" s="160"/>
      <c r="I313" s="160"/>
      <c r="J313" s="160"/>
      <c r="K313" s="160"/>
      <c r="X313" s="13"/>
      <c r="Y313" s="13"/>
      <c r="Z313" s="13"/>
      <c r="AA313" s="13"/>
      <c r="AB313" s="13"/>
    </row>
    <row r="314" spans="2:28" x14ac:dyDescent="0.3">
      <c r="B314" s="160"/>
      <c r="C314" s="160"/>
      <c r="D314" s="160" t="s">
        <v>604</v>
      </c>
      <c r="E314" s="160"/>
      <c r="F314" s="160"/>
      <c r="G314" s="160"/>
      <c r="H314" s="160"/>
      <c r="I314" s="160"/>
      <c r="J314" s="160"/>
      <c r="K314" s="160"/>
      <c r="X314" s="13"/>
      <c r="Y314" s="13"/>
      <c r="Z314" s="13"/>
      <c r="AA314" s="13"/>
      <c r="AB314" s="13"/>
    </row>
    <row r="315" spans="2:28" x14ac:dyDescent="0.3">
      <c r="B315" s="160"/>
      <c r="C315" s="160"/>
      <c r="D315" s="160" t="s">
        <v>605</v>
      </c>
      <c r="E315" s="160"/>
      <c r="F315" s="160"/>
      <c r="G315" s="160"/>
      <c r="H315" s="160"/>
      <c r="I315" s="160"/>
      <c r="J315" s="160"/>
      <c r="K315" s="160"/>
      <c r="X315" s="13"/>
      <c r="Y315" s="13"/>
      <c r="Z315" s="13"/>
      <c r="AA315" s="13"/>
      <c r="AB315" s="13"/>
    </row>
    <row r="316" spans="2:28" x14ac:dyDescent="0.3">
      <c r="B316" s="160"/>
      <c r="C316" s="160"/>
      <c r="D316" s="160" t="s">
        <v>606</v>
      </c>
      <c r="E316" s="160"/>
      <c r="F316" s="160"/>
      <c r="G316" s="160"/>
      <c r="H316" s="160"/>
      <c r="I316" s="160"/>
      <c r="J316" s="160"/>
      <c r="K316" s="160"/>
      <c r="X316" s="13"/>
      <c r="Y316" s="13"/>
      <c r="Z316" s="13"/>
      <c r="AA316" s="13"/>
      <c r="AB316" s="13"/>
    </row>
    <row r="317" spans="2:28" x14ac:dyDescent="0.3">
      <c r="B317" s="160"/>
      <c r="C317" s="160"/>
      <c r="D317" s="160" t="s">
        <v>607</v>
      </c>
      <c r="E317" s="160"/>
      <c r="F317" s="160"/>
      <c r="G317" s="160"/>
      <c r="H317" s="160"/>
      <c r="I317" s="160"/>
      <c r="J317" s="160"/>
      <c r="K317" s="160"/>
      <c r="X317" s="13"/>
      <c r="Y317" s="13"/>
      <c r="Z317" s="13"/>
      <c r="AA317" s="13"/>
      <c r="AB317" s="13"/>
    </row>
    <row r="318" spans="2:28" x14ac:dyDescent="0.3">
      <c r="B318" s="160"/>
      <c r="C318" s="160"/>
      <c r="D318" s="160" t="s">
        <v>608</v>
      </c>
      <c r="E318" s="160"/>
      <c r="F318" s="160"/>
      <c r="G318" s="160"/>
      <c r="H318" s="160"/>
      <c r="I318" s="160"/>
      <c r="J318" s="160"/>
      <c r="K318" s="160"/>
      <c r="X318" s="13"/>
      <c r="Y318" s="13"/>
      <c r="Z318" s="13"/>
      <c r="AA318" s="13"/>
      <c r="AB318" s="13"/>
    </row>
    <row r="319" spans="2:28" x14ac:dyDescent="0.3">
      <c r="B319" s="160"/>
      <c r="C319" s="160"/>
      <c r="D319" s="160" t="s">
        <v>609</v>
      </c>
      <c r="E319" s="160"/>
      <c r="F319" s="160"/>
      <c r="G319" s="160"/>
      <c r="H319" s="160"/>
      <c r="I319" s="160"/>
      <c r="J319" s="160"/>
      <c r="K319" s="160"/>
      <c r="X319" s="13"/>
      <c r="Y319" s="13"/>
      <c r="Z319" s="13"/>
      <c r="AA319" s="13"/>
      <c r="AB319" s="13"/>
    </row>
    <row r="320" spans="2:28" x14ac:dyDescent="0.3">
      <c r="B320" s="160"/>
      <c r="C320" s="160"/>
      <c r="D320" s="160" t="s">
        <v>610</v>
      </c>
      <c r="E320" s="160"/>
      <c r="F320" s="160"/>
      <c r="G320" s="160"/>
      <c r="H320" s="160"/>
      <c r="I320" s="160"/>
      <c r="J320" s="160"/>
      <c r="K320" s="160"/>
      <c r="X320" s="13"/>
      <c r="Y320" s="13"/>
      <c r="Z320" s="13"/>
      <c r="AA320" s="13"/>
      <c r="AB320" s="13"/>
    </row>
    <row r="321" spans="2:28" x14ac:dyDescent="0.3">
      <c r="B321" s="160"/>
      <c r="C321" s="160"/>
      <c r="D321" s="160" t="s">
        <v>611</v>
      </c>
      <c r="E321" s="160"/>
      <c r="F321" s="160"/>
      <c r="G321" s="160"/>
      <c r="H321" s="160"/>
      <c r="I321" s="160"/>
      <c r="J321" s="160"/>
      <c r="K321" s="160"/>
      <c r="X321" s="13"/>
      <c r="Y321" s="13"/>
      <c r="Z321" s="13"/>
      <c r="AA321" s="13"/>
      <c r="AB321" s="13"/>
    </row>
    <row r="322" spans="2:28" x14ac:dyDescent="0.3">
      <c r="B322" s="160"/>
      <c r="C322" s="160"/>
      <c r="D322" s="160" t="s">
        <v>612</v>
      </c>
      <c r="E322" s="160"/>
      <c r="F322" s="160"/>
      <c r="G322" s="160"/>
      <c r="H322" s="160"/>
      <c r="I322" s="160"/>
      <c r="J322" s="160"/>
      <c r="K322" s="160"/>
      <c r="X322" s="13"/>
      <c r="Y322" s="13"/>
      <c r="Z322" s="13"/>
      <c r="AA322" s="13"/>
      <c r="AB322" s="13"/>
    </row>
    <row r="323" spans="2:28" x14ac:dyDescent="0.3">
      <c r="B323" s="160"/>
      <c r="C323" s="160"/>
      <c r="D323" s="160" t="s">
        <v>613</v>
      </c>
      <c r="E323" s="160"/>
      <c r="F323" s="160"/>
      <c r="G323" s="160"/>
      <c r="H323" s="160"/>
      <c r="I323" s="160"/>
      <c r="J323" s="160"/>
      <c r="K323" s="160"/>
      <c r="X323" s="13"/>
      <c r="Y323" s="13"/>
      <c r="Z323" s="13"/>
      <c r="AA323" s="13"/>
      <c r="AB323" s="13"/>
    </row>
    <row r="324" spans="2:28" x14ac:dyDescent="0.3">
      <c r="B324" s="160"/>
      <c r="C324" s="160"/>
      <c r="D324" s="160" t="s">
        <v>614</v>
      </c>
      <c r="E324" s="160"/>
      <c r="F324" s="160"/>
      <c r="G324" s="160"/>
      <c r="H324" s="160"/>
      <c r="I324" s="160"/>
      <c r="J324" s="160"/>
      <c r="K324" s="160"/>
      <c r="X324" s="13"/>
      <c r="Y324" s="13"/>
      <c r="Z324" s="13"/>
      <c r="AA324" s="13"/>
      <c r="AB324" s="13"/>
    </row>
    <row r="325" spans="2:28" x14ac:dyDescent="0.3">
      <c r="B325" s="160"/>
      <c r="C325" s="160"/>
      <c r="D325" s="160" t="s">
        <v>615</v>
      </c>
      <c r="E325" s="160"/>
      <c r="F325" s="160"/>
      <c r="G325" s="160"/>
      <c r="H325" s="160"/>
      <c r="I325" s="160"/>
      <c r="J325" s="160"/>
      <c r="K325" s="160"/>
      <c r="X325" s="13"/>
      <c r="Y325" s="13"/>
      <c r="Z325" s="13"/>
      <c r="AA325" s="13"/>
      <c r="AB325" s="13"/>
    </row>
    <row r="326" spans="2:28" x14ac:dyDescent="0.3">
      <c r="B326" s="160"/>
      <c r="C326" s="160"/>
      <c r="D326" s="160" t="s">
        <v>616</v>
      </c>
      <c r="E326" s="160"/>
      <c r="F326" s="160"/>
      <c r="G326" s="160"/>
      <c r="H326" s="160"/>
      <c r="I326" s="160"/>
      <c r="J326" s="160"/>
      <c r="K326" s="160"/>
      <c r="X326" s="13"/>
      <c r="Y326" s="13"/>
      <c r="Z326" s="13"/>
      <c r="AA326" s="13"/>
      <c r="AB326" s="13"/>
    </row>
    <row r="327" spans="2:28" x14ac:dyDescent="0.3">
      <c r="B327" s="160"/>
      <c r="C327" s="160"/>
      <c r="D327" s="160" t="s">
        <v>617</v>
      </c>
      <c r="E327" s="160"/>
      <c r="F327" s="160"/>
      <c r="G327" s="160"/>
      <c r="H327" s="160"/>
      <c r="I327" s="160"/>
      <c r="J327" s="160"/>
      <c r="K327" s="160"/>
      <c r="X327" s="13"/>
      <c r="Y327" s="13"/>
      <c r="Z327" s="13"/>
      <c r="AA327" s="13"/>
      <c r="AB327" s="13"/>
    </row>
    <row r="328" spans="2:28" x14ac:dyDescent="0.3">
      <c r="B328" s="160"/>
      <c r="C328" s="160"/>
      <c r="D328" s="160" t="s">
        <v>618</v>
      </c>
      <c r="E328" s="160"/>
      <c r="F328" s="160"/>
      <c r="G328" s="160"/>
      <c r="H328" s="160"/>
      <c r="I328" s="160"/>
      <c r="J328" s="160"/>
      <c r="K328" s="160"/>
      <c r="X328" s="13"/>
      <c r="Y328" s="13"/>
      <c r="Z328" s="13"/>
      <c r="AA328" s="13"/>
      <c r="AB328" s="13"/>
    </row>
    <row r="329" spans="2:28" x14ac:dyDescent="0.3">
      <c r="B329" s="160"/>
      <c r="C329" s="160"/>
      <c r="D329" s="160" t="s">
        <v>619</v>
      </c>
      <c r="E329" s="160"/>
      <c r="F329" s="160"/>
      <c r="G329" s="160"/>
      <c r="H329" s="160"/>
      <c r="I329" s="160"/>
      <c r="J329" s="160"/>
      <c r="K329" s="160"/>
      <c r="X329" s="13"/>
      <c r="Y329" s="13"/>
      <c r="Z329" s="13"/>
      <c r="AA329" s="13"/>
      <c r="AB329" s="13"/>
    </row>
    <row r="330" spans="2:28" x14ac:dyDescent="0.3">
      <c r="B330" s="160"/>
      <c r="C330" s="160"/>
      <c r="D330" s="160" t="s">
        <v>620</v>
      </c>
      <c r="E330" s="160"/>
      <c r="F330" s="160"/>
      <c r="G330" s="160"/>
      <c r="H330" s="160"/>
      <c r="I330" s="160"/>
      <c r="J330" s="160"/>
      <c r="K330" s="160"/>
      <c r="X330" s="13"/>
      <c r="Y330" s="13"/>
      <c r="Z330" s="13"/>
      <c r="AA330" s="13"/>
      <c r="AB330" s="13"/>
    </row>
    <row r="331" spans="2:28" x14ac:dyDescent="0.3">
      <c r="B331" s="160"/>
      <c r="C331" s="160"/>
      <c r="D331" s="160" t="s">
        <v>621</v>
      </c>
      <c r="E331" s="160"/>
      <c r="F331" s="160"/>
      <c r="G331" s="160"/>
      <c r="H331" s="160"/>
      <c r="I331" s="160"/>
      <c r="J331" s="160"/>
      <c r="K331" s="160"/>
      <c r="X331" s="13"/>
      <c r="Y331" s="13"/>
      <c r="Z331" s="13"/>
      <c r="AA331" s="13"/>
      <c r="AB331" s="13"/>
    </row>
    <row r="332" spans="2:28" x14ac:dyDescent="0.3">
      <c r="B332" s="160"/>
      <c r="C332" s="160"/>
      <c r="D332" s="160" t="s">
        <v>622</v>
      </c>
      <c r="E332" s="160"/>
      <c r="F332" s="160"/>
      <c r="G332" s="160"/>
      <c r="H332" s="160"/>
      <c r="I332" s="160"/>
      <c r="J332" s="160"/>
      <c r="K332" s="160"/>
      <c r="X332" s="13"/>
      <c r="Y332" s="13"/>
      <c r="Z332" s="13"/>
      <c r="AA332" s="13"/>
      <c r="AB332" s="13"/>
    </row>
    <row r="333" spans="2:28" x14ac:dyDescent="0.3">
      <c r="B333" s="160"/>
      <c r="C333" s="160"/>
      <c r="D333" s="160" t="s">
        <v>623</v>
      </c>
      <c r="E333" s="160"/>
      <c r="F333" s="160"/>
      <c r="G333" s="160"/>
      <c r="H333" s="160"/>
      <c r="I333" s="160"/>
      <c r="J333" s="160"/>
      <c r="K333" s="160"/>
      <c r="X333" s="13"/>
      <c r="Y333" s="13"/>
      <c r="Z333" s="13"/>
      <c r="AA333" s="13"/>
      <c r="AB333" s="13"/>
    </row>
    <row r="334" spans="2:28" x14ac:dyDescent="0.3">
      <c r="B334" s="160"/>
      <c r="C334" s="160"/>
      <c r="D334" s="160" t="s">
        <v>624</v>
      </c>
      <c r="E334" s="160"/>
      <c r="F334" s="160"/>
      <c r="G334" s="160"/>
      <c r="H334" s="160"/>
      <c r="I334" s="160"/>
      <c r="J334" s="160"/>
      <c r="K334" s="160"/>
      <c r="X334" s="13"/>
      <c r="Y334" s="13"/>
      <c r="Z334" s="13"/>
      <c r="AA334" s="13"/>
      <c r="AB334" s="13"/>
    </row>
    <row r="335" spans="2:28" x14ac:dyDescent="0.3">
      <c r="B335" s="160"/>
      <c r="C335" s="160"/>
      <c r="D335" s="160" t="s">
        <v>625</v>
      </c>
      <c r="E335" s="160"/>
      <c r="F335" s="160"/>
      <c r="G335" s="160"/>
      <c r="H335" s="160"/>
      <c r="I335" s="160"/>
      <c r="J335" s="160"/>
      <c r="K335" s="160"/>
      <c r="X335" s="13"/>
      <c r="Y335" s="13"/>
      <c r="Z335" s="13"/>
      <c r="AA335" s="13"/>
      <c r="AB335" s="13"/>
    </row>
    <row r="336" spans="2:28" x14ac:dyDescent="0.3">
      <c r="B336" s="160"/>
      <c r="C336" s="160"/>
      <c r="D336" s="160" t="s">
        <v>626</v>
      </c>
      <c r="E336" s="160"/>
      <c r="F336" s="160"/>
      <c r="G336" s="160"/>
      <c r="H336" s="160"/>
      <c r="I336" s="160"/>
      <c r="J336" s="160"/>
      <c r="K336" s="160"/>
      <c r="X336" s="13"/>
      <c r="Y336" s="13"/>
      <c r="Z336" s="13"/>
      <c r="AA336" s="13"/>
      <c r="AB336" s="13"/>
    </row>
    <row r="337" spans="2:28" x14ac:dyDescent="0.3">
      <c r="B337" s="160"/>
      <c r="C337" s="160"/>
      <c r="D337" s="160" t="s">
        <v>627</v>
      </c>
      <c r="E337" s="160"/>
      <c r="F337" s="160"/>
      <c r="G337" s="160"/>
      <c r="H337" s="160"/>
      <c r="I337" s="160"/>
      <c r="J337" s="160"/>
      <c r="K337" s="160"/>
      <c r="X337" s="13"/>
      <c r="Y337" s="13"/>
      <c r="Z337" s="13"/>
      <c r="AA337" s="13"/>
      <c r="AB337" s="13"/>
    </row>
    <row r="338" spans="2:28" x14ac:dyDescent="0.3">
      <c r="B338" s="160"/>
      <c r="C338" s="160"/>
      <c r="D338" s="160" t="s">
        <v>628</v>
      </c>
      <c r="E338" s="160"/>
      <c r="F338" s="160"/>
      <c r="G338" s="160"/>
      <c r="H338" s="160"/>
      <c r="I338" s="160"/>
      <c r="J338" s="160"/>
      <c r="K338" s="160"/>
      <c r="X338" s="13"/>
      <c r="Y338" s="13"/>
      <c r="Z338" s="13"/>
      <c r="AA338" s="13"/>
      <c r="AB338" s="13"/>
    </row>
    <row r="339" spans="2:28" x14ac:dyDescent="0.3">
      <c r="B339" s="160"/>
      <c r="C339" s="160"/>
      <c r="D339" s="160" t="s">
        <v>629</v>
      </c>
      <c r="E339" s="160"/>
      <c r="F339" s="160"/>
      <c r="G339" s="160"/>
      <c r="H339" s="160"/>
      <c r="I339" s="160"/>
      <c r="J339" s="160"/>
      <c r="K339" s="160"/>
      <c r="X339" s="13"/>
      <c r="Y339" s="13"/>
      <c r="Z339" s="13"/>
      <c r="AA339" s="13"/>
      <c r="AB339" s="13"/>
    </row>
    <row r="340" spans="2:28" x14ac:dyDescent="0.3">
      <c r="B340" s="160"/>
      <c r="C340" s="160"/>
      <c r="D340" s="160" t="s">
        <v>630</v>
      </c>
      <c r="E340" s="160"/>
      <c r="F340" s="160"/>
      <c r="G340" s="160"/>
      <c r="H340" s="160"/>
      <c r="I340" s="160"/>
      <c r="J340" s="160"/>
      <c r="K340" s="160"/>
      <c r="X340" s="13"/>
      <c r="Y340" s="13"/>
      <c r="Z340" s="13"/>
      <c r="AA340" s="13"/>
      <c r="AB340" s="13"/>
    </row>
    <row r="341" spans="2:28" x14ac:dyDescent="0.3">
      <c r="B341" s="160"/>
      <c r="C341" s="160"/>
      <c r="D341" s="160" t="s">
        <v>631</v>
      </c>
      <c r="E341" s="160"/>
      <c r="F341" s="160"/>
      <c r="G341" s="160"/>
      <c r="H341" s="160"/>
      <c r="I341" s="160"/>
      <c r="J341" s="160"/>
      <c r="K341" s="160"/>
      <c r="X341" s="13"/>
      <c r="Y341" s="13"/>
      <c r="Z341" s="13"/>
      <c r="AA341" s="13"/>
      <c r="AB341" s="13"/>
    </row>
    <row r="342" spans="2:28" x14ac:dyDescent="0.3">
      <c r="B342" s="160"/>
      <c r="C342" s="160"/>
      <c r="D342" s="160" t="s">
        <v>632</v>
      </c>
      <c r="E342" s="160"/>
      <c r="F342" s="160"/>
      <c r="G342" s="160"/>
      <c r="H342" s="160"/>
      <c r="I342" s="160"/>
      <c r="J342" s="160"/>
      <c r="K342" s="160"/>
      <c r="X342" s="13"/>
      <c r="Y342" s="13"/>
      <c r="Z342" s="13"/>
      <c r="AA342" s="13"/>
      <c r="AB342" s="13"/>
    </row>
    <row r="343" spans="2:28" x14ac:dyDescent="0.3">
      <c r="B343" s="160"/>
      <c r="C343" s="160"/>
      <c r="D343" s="160" t="s">
        <v>633</v>
      </c>
      <c r="E343" s="160"/>
      <c r="F343" s="160"/>
      <c r="G343" s="160"/>
      <c r="H343" s="160"/>
      <c r="I343" s="160"/>
      <c r="J343" s="160"/>
      <c r="K343" s="160"/>
      <c r="X343" s="13"/>
      <c r="Y343" s="13"/>
      <c r="Z343" s="13"/>
      <c r="AA343" s="13"/>
      <c r="AB343" s="13"/>
    </row>
    <row r="344" spans="2:28" x14ac:dyDescent="0.3">
      <c r="B344" s="160"/>
      <c r="C344" s="160"/>
      <c r="D344" s="160" t="s">
        <v>634</v>
      </c>
      <c r="E344" s="160"/>
      <c r="F344" s="160"/>
      <c r="G344" s="160"/>
      <c r="H344" s="160"/>
      <c r="I344" s="160"/>
      <c r="J344" s="160"/>
      <c r="K344" s="160"/>
      <c r="X344" s="13"/>
      <c r="Y344" s="13"/>
      <c r="Z344" s="13"/>
      <c r="AA344" s="13"/>
      <c r="AB344" s="13"/>
    </row>
    <row r="345" spans="2:28" x14ac:dyDescent="0.3">
      <c r="B345" s="160"/>
      <c r="C345" s="160"/>
      <c r="D345" s="160" t="s">
        <v>635</v>
      </c>
      <c r="E345" s="160"/>
      <c r="F345" s="160"/>
      <c r="G345" s="160"/>
      <c r="H345" s="160"/>
      <c r="I345" s="160"/>
      <c r="J345" s="160"/>
      <c r="K345" s="160"/>
      <c r="X345" s="13"/>
      <c r="Y345" s="13"/>
      <c r="Z345" s="13"/>
      <c r="AA345" s="13"/>
      <c r="AB345" s="13"/>
    </row>
    <row r="346" spans="2:28" x14ac:dyDescent="0.3">
      <c r="B346" s="160"/>
      <c r="C346" s="160"/>
      <c r="D346" s="160" t="s">
        <v>636</v>
      </c>
      <c r="E346" s="160"/>
      <c r="F346" s="160"/>
      <c r="G346" s="160"/>
      <c r="H346" s="160"/>
      <c r="I346" s="160"/>
      <c r="J346" s="160"/>
      <c r="K346" s="160"/>
      <c r="X346" s="13"/>
      <c r="Y346" s="13"/>
      <c r="Z346" s="13"/>
      <c r="AA346" s="13"/>
      <c r="AB346" s="13"/>
    </row>
    <row r="347" spans="2:28" x14ac:dyDescent="0.3">
      <c r="B347" s="160"/>
      <c r="C347" s="160"/>
      <c r="D347" s="160" t="s">
        <v>637</v>
      </c>
      <c r="E347" s="160"/>
      <c r="F347" s="160"/>
      <c r="G347" s="160"/>
      <c r="H347" s="160"/>
      <c r="I347" s="160"/>
      <c r="J347" s="160"/>
      <c r="K347" s="160"/>
      <c r="X347" s="13"/>
      <c r="Y347" s="13"/>
      <c r="Z347" s="13"/>
      <c r="AA347" s="13"/>
      <c r="AB347" s="13"/>
    </row>
    <row r="348" spans="2:28" x14ac:dyDescent="0.3">
      <c r="B348" s="160"/>
      <c r="C348" s="160"/>
      <c r="D348" s="160" t="s">
        <v>638</v>
      </c>
      <c r="E348" s="160"/>
      <c r="F348" s="160"/>
      <c r="G348" s="160"/>
      <c r="H348" s="160"/>
      <c r="I348" s="160"/>
      <c r="J348" s="160"/>
      <c r="K348" s="160"/>
      <c r="X348" s="13"/>
      <c r="Y348" s="13"/>
      <c r="Z348" s="13"/>
      <c r="AA348" s="13"/>
      <c r="AB348" s="13"/>
    </row>
    <row r="349" spans="2:28" x14ac:dyDescent="0.3">
      <c r="B349" s="160"/>
      <c r="C349" s="160"/>
      <c r="D349" s="160" t="s">
        <v>639</v>
      </c>
      <c r="E349" s="160"/>
      <c r="F349" s="160"/>
      <c r="G349" s="160"/>
      <c r="H349" s="160"/>
      <c r="I349" s="160"/>
      <c r="J349" s="160"/>
      <c r="K349" s="160"/>
      <c r="X349" s="13"/>
      <c r="Y349" s="13"/>
      <c r="Z349" s="13"/>
      <c r="AA349" s="13"/>
      <c r="AB349" s="13"/>
    </row>
    <row r="350" spans="2:28" x14ac:dyDescent="0.3">
      <c r="B350" s="160"/>
      <c r="C350" s="160"/>
      <c r="D350" s="160" t="s">
        <v>640</v>
      </c>
      <c r="E350" s="160"/>
      <c r="F350" s="160"/>
      <c r="G350" s="160"/>
      <c r="H350" s="160"/>
      <c r="I350" s="160"/>
      <c r="J350" s="160"/>
      <c r="K350" s="160"/>
      <c r="X350" s="13"/>
      <c r="Y350" s="13"/>
      <c r="Z350" s="13"/>
      <c r="AA350" s="13"/>
      <c r="AB350" s="13"/>
    </row>
    <row r="351" spans="2:28" x14ac:dyDescent="0.3">
      <c r="B351" s="160"/>
      <c r="C351" s="160"/>
      <c r="D351" s="160" t="s">
        <v>641</v>
      </c>
      <c r="E351" s="160"/>
      <c r="F351" s="160"/>
      <c r="G351" s="160"/>
      <c r="H351" s="160"/>
      <c r="I351" s="160"/>
      <c r="J351" s="160"/>
      <c r="K351" s="160"/>
      <c r="X351" s="13"/>
      <c r="Y351" s="13"/>
      <c r="Z351" s="13"/>
      <c r="AA351" s="13"/>
      <c r="AB351" s="13"/>
    </row>
    <row r="352" spans="2:28" x14ac:dyDescent="0.3">
      <c r="B352" s="160"/>
      <c r="C352" s="160"/>
      <c r="D352" s="160" t="s">
        <v>642</v>
      </c>
      <c r="E352" s="160"/>
      <c r="F352" s="160"/>
      <c r="G352" s="160"/>
      <c r="H352" s="160"/>
      <c r="I352" s="160"/>
      <c r="J352" s="160"/>
      <c r="K352" s="160"/>
      <c r="X352" s="13"/>
      <c r="Y352" s="13"/>
      <c r="Z352" s="13"/>
      <c r="AA352" s="13"/>
      <c r="AB352" s="13"/>
    </row>
    <row r="353" spans="2:28" x14ac:dyDescent="0.3">
      <c r="B353" s="160"/>
      <c r="C353" s="160"/>
      <c r="D353" s="160" t="s">
        <v>643</v>
      </c>
      <c r="E353" s="160"/>
      <c r="F353" s="160"/>
      <c r="G353" s="160"/>
      <c r="H353" s="160"/>
      <c r="I353" s="160"/>
      <c r="J353" s="160"/>
      <c r="K353" s="160"/>
      <c r="X353" s="13"/>
      <c r="Y353" s="13"/>
      <c r="Z353" s="13"/>
      <c r="AA353" s="13"/>
      <c r="AB353" s="13"/>
    </row>
    <row r="354" spans="2:28" x14ac:dyDescent="0.3">
      <c r="B354" s="160"/>
      <c r="C354" s="160"/>
      <c r="D354" s="160" t="s">
        <v>644</v>
      </c>
      <c r="E354" s="160"/>
      <c r="F354" s="160"/>
      <c r="G354" s="160"/>
      <c r="H354" s="160"/>
      <c r="I354" s="160"/>
      <c r="J354" s="160"/>
      <c r="K354" s="160"/>
      <c r="X354" s="13"/>
      <c r="Y354" s="13"/>
      <c r="Z354" s="13"/>
      <c r="AA354" s="13"/>
      <c r="AB354" s="13"/>
    </row>
    <row r="355" spans="2:28" x14ac:dyDescent="0.3">
      <c r="B355" s="160"/>
      <c r="C355" s="160"/>
      <c r="D355" s="160" t="s">
        <v>645</v>
      </c>
      <c r="E355" s="160"/>
      <c r="F355" s="160"/>
      <c r="G355" s="160"/>
      <c r="H355" s="160"/>
      <c r="I355" s="160"/>
      <c r="J355" s="160"/>
      <c r="K355" s="160"/>
    </row>
    <row r="356" spans="2:28" x14ac:dyDescent="0.3">
      <c r="B356" s="160"/>
      <c r="C356" s="160"/>
      <c r="D356" s="160" t="s">
        <v>646</v>
      </c>
      <c r="E356" s="160"/>
      <c r="F356" s="160"/>
      <c r="G356" s="160"/>
      <c r="H356" s="160"/>
      <c r="I356" s="160"/>
      <c r="J356" s="160"/>
      <c r="K356" s="160"/>
    </row>
    <row r="357" spans="2:28" x14ac:dyDescent="0.3">
      <c r="B357" s="160"/>
      <c r="C357" s="160"/>
      <c r="D357" s="160" t="s">
        <v>647</v>
      </c>
      <c r="E357" s="160"/>
      <c r="F357" s="160"/>
      <c r="G357" s="160"/>
      <c r="H357" s="160"/>
      <c r="I357" s="160"/>
      <c r="J357" s="160"/>
      <c r="K357" s="160"/>
    </row>
    <row r="358" spans="2:28" x14ac:dyDescent="0.3">
      <c r="B358" s="160"/>
      <c r="C358" s="160"/>
      <c r="D358" s="160" t="s">
        <v>648</v>
      </c>
      <c r="E358" s="160"/>
      <c r="F358" s="160"/>
      <c r="G358" s="160"/>
      <c r="H358" s="160"/>
      <c r="I358" s="160"/>
      <c r="J358" s="160"/>
      <c r="K358" s="160"/>
    </row>
    <row r="359" spans="2:28" x14ac:dyDescent="0.3">
      <c r="B359" s="160"/>
      <c r="C359" s="160"/>
      <c r="D359" s="160" t="s">
        <v>649</v>
      </c>
      <c r="E359" s="160"/>
      <c r="F359" s="160"/>
      <c r="G359" s="160"/>
      <c r="H359" s="160"/>
      <c r="I359" s="160"/>
      <c r="J359" s="160"/>
      <c r="K359" s="160"/>
    </row>
    <row r="360" spans="2:28" x14ac:dyDescent="0.3">
      <c r="B360" s="160"/>
      <c r="C360" s="160"/>
      <c r="D360" s="160" t="s">
        <v>650</v>
      </c>
      <c r="E360" s="160"/>
      <c r="F360" s="160"/>
      <c r="G360" s="160"/>
      <c r="H360" s="160"/>
      <c r="I360" s="160"/>
      <c r="J360" s="160"/>
      <c r="K360" s="160"/>
    </row>
    <row r="361" spans="2:28" x14ac:dyDescent="0.3">
      <c r="B361" s="160"/>
      <c r="C361" s="160"/>
      <c r="D361" s="160" t="s">
        <v>651</v>
      </c>
      <c r="E361" s="160"/>
      <c r="F361" s="160"/>
      <c r="G361" s="160"/>
      <c r="H361" s="160"/>
      <c r="I361" s="160"/>
      <c r="J361" s="160"/>
      <c r="K361" s="160"/>
    </row>
    <row r="362" spans="2:28" x14ac:dyDescent="0.3">
      <c r="B362" s="160"/>
      <c r="C362" s="160"/>
      <c r="D362" s="160" t="s">
        <v>652</v>
      </c>
      <c r="E362" s="160"/>
      <c r="F362" s="160"/>
      <c r="G362" s="160"/>
      <c r="H362" s="160"/>
      <c r="I362" s="160"/>
      <c r="J362" s="160"/>
      <c r="K362" s="160"/>
    </row>
    <row r="363" spans="2:28" x14ac:dyDescent="0.3">
      <c r="B363" s="160"/>
      <c r="C363" s="160"/>
      <c r="D363" s="160" t="s">
        <v>653</v>
      </c>
      <c r="E363" s="160"/>
      <c r="F363" s="160"/>
      <c r="G363" s="160"/>
      <c r="H363" s="160"/>
      <c r="I363" s="160"/>
      <c r="J363" s="160"/>
      <c r="K363" s="160"/>
    </row>
    <row r="364" spans="2:28" x14ac:dyDescent="0.3">
      <c r="B364" s="160"/>
      <c r="C364" s="160"/>
      <c r="D364" s="160" t="s">
        <v>654</v>
      </c>
      <c r="E364" s="160"/>
      <c r="F364" s="160"/>
      <c r="G364" s="160"/>
      <c r="H364" s="160"/>
      <c r="I364" s="160"/>
      <c r="J364" s="160"/>
      <c r="K364" s="160"/>
    </row>
    <row r="365" spans="2:28" x14ac:dyDescent="0.3">
      <c r="B365" s="160"/>
      <c r="C365" s="160"/>
      <c r="D365" s="160" t="s">
        <v>655</v>
      </c>
      <c r="E365" s="160"/>
      <c r="F365" s="160"/>
      <c r="G365" s="160"/>
      <c r="H365" s="160"/>
      <c r="I365" s="160"/>
      <c r="J365" s="160"/>
      <c r="K365" s="160"/>
    </row>
    <row r="366" spans="2:28" x14ac:dyDescent="0.3">
      <c r="B366" s="160"/>
      <c r="C366" s="160"/>
      <c r="D366" s="160" t="s">
        <v>656</v>
      </c>
      <c r="E366" s="160"/>
      <c r="F366" s="160"/>
      <c r="G366" s="160"/>
      <c r="H366" s="160"/>
      <c r="I366" s="160"/>
      <c r="J366" s="160"/>
      <c r="K366" s="160"/>
    </row>
    <row r="367" spans="2:28" x14ac:dyDescent="0.3">
      <c r="B367" s="160"/>
      <c r="C367" s="160"/>
      <c r="D367" s="160" t="s">
        <v>657</v>
      </c>
      <c r="E367" s="160"/>
      <c r="F367" s="160"/>
      <c r="G367" s="160"/>
      <c r="H367" s="160"/>
      <c r="I367" s="160"/>
      <c r="J367" s="160"/>
      <c r="K367" s="160"/>
    </row>
    <row r="368" spans="2:28" x14ac:dyDescent="0.3">
      <c r="B368" s="160"/>
      <c r="C368" s="160"/>
      <c r="D368" s="160" t="s">
        <v>658</v>
      </c>
      <c r="E368" s="160"/>
      <c r="F368" s="160"/>
      <c r="G368" s="160"/>
      <c r="H368" s="160"/>
      <c r="I368" s="160"/>
      <c r="J368" s="160"/>
      <c r="K368" s="160"/>
    </row>
    <row r="369" spans="2:11" x14ac:dyDescent="0.3">
      <c r="B369" s="160"/>
      <c r="C369" s="160"/>
      <c r="D369" s="160" t="s">
        <v>659</v>
      </c>
      <c r="E369" s="160"/>
      <c r="F369" s="160"/>
      <c r="G369" s="160"/>
      <c r="H369" s="160"/>
      <c r="I369" s="160"/>
      <c r="J369" s="160"/>
      <c r="K369" s="160"/>
    </row>
    <row r="370" spans="2:11" x14ac:dyDescent="0.3">
      <c r="B370" s="160"/>
      <c r="C370" s="160"/>
      <c r="D370" s="160" t="s">
        <v>660</v>
      </c>
      <c r="E370" s="160"/>
      <c r="F370" s="160"/>
      <c r="G370" s="160"/>
      <c r="H370" s="160"/>
      <c r="I370" s="160"/>
      <c r="J370" s="160"/>
      <c r="K370" s="160"/>
    </row>
    <row r="371" spans="2:11" x14ac:dyDescent="0.3">
      <c r="B371" s="160"/>
      <c r="C371" s="160"/>
      <c r="D371" s="160" t="s">
        <v>661</v>
      </c>
      <c r="E371" s="160"/>
      <c r="F371" s="160"/>
      <c r="G371" s="160"/>
      <c r="H371" s="160"/>
      <c r="I371" s="160"/>
      <c r="J371" s="160"/>
      <c r="K371" s="160"/>
    </row>
    <row r="372" spans="2:11" x14ac:dyDescent="0.3">
      <c r="B372" s="160"/>
      <c r="C372" s="160"/>
      <c r="D372" s="160" t="s">
        <v>662</v>
      </c>
      <c r="E372" s="160"/>
      <c r="F372" s="160"/>
      <c r="G372" s="160"/>
      <c r="H372" s="160"/>
      <c r="I372" s="160"/>
      <c r="J372" s="160"/>
      <c r="K372" s="160"/>
    </row>
    <row r="373" spans="2:11" x14ac:dyDescent="0.3">
      <c r="B373" s="160"/>
      <c r="C373" s="160"/>
      <c r="D373" s="160" t="s">
        <v>663</v>
      </c>
      <c r="E373" s="160"/>
      <c r="F373" s="160"/>
      <c r="G373" s="160"/>
      <c r="H373" s="160"/>
      <c r="I373" s="160"/>
      <c r="J373" s="160"/>
      <c r="K373" s="160"/>
    </row>
    <row r="374" spans="2:11" x14ac:dyDescent="0.3">
      <c r="B374" s="160"/>
      <c r="C374" s="160"/>
      <c r="D374" s="160" t="s">
        <v>664</v>
      </c>
      <c r="E374" s="160"/>
      <c r="F374" s="160"/>
      <c r="G374" s="160"/>
      <c r="H374" s="160"/>
      <c r="I374" s="160"/>
      <c r="J374" s="160"/>
      <c r="K374" s="160"/>
    </row>
    <row r="375" spans="2:11" x14ac:dyDescent="0.3">
      <c r="B375" s="160"/>
      <c r="C375" s="160"/>
      <c r="D375" s="160" t="s">
        <v>665</v>
      </c>
      <c r="E375" s="160"/>
      <c r="F375" s="160"/>
      <c r="G375" s="160"/>
      <c r="H375" s="160"/>
      <c r="I375" s="160"/>
      <c r="J375" s="160"/>
      <c r="K375" s="160"/>
    </row>
    <row r="376" spans="2:11" x14ac:dyDescent="0.3">
      <c r="B376" s="160"/>
      <c r="C376" s="160"/>
      <c r="D376" s="160" t="s">
        <v>666</v>
      </c>
      <c r="E376" s="160"/>
      <c r="F376" s="160"/>
      <c r="G376" s="160"/>
      <c r="H376" s="160"/>
      <c r="I376" s="160"/>
      <c r="J376" s="160"/>
      <c r="K376" s="160"/>
    </row>
    <row r="377" spans="2:11" x14ac:dyDescent="0.3">
      <c r="B377" s="160"/>
      <c r="C377" s="160"/>
      <c r="D377" s="160" t="s">
        <v>667</v>
      </c>
      <c r="E377" s="160"/>
      <c r="F377" s="160"/>
      <c r="G377" s="160"/>
      <c r="H377" s="160"/>
      <c r="I377" s="160"/>
      <c r="J377" s="160"/>
      <c r="K377" s="160"/>
    </row>
    <row r="378" spans="2:11" x14ac:dyDescent="0.3">
      <c r="B378" s="160"/>
      <c r="C378" s="160"/>
      <c r="D378" s="160" t="s">
        <v>668</v>
      </c>
      <c r="E378" s="160"/>
      <c r="F378" s="160"/>
      <c r="G378" s="160"/>
      <c r="H378" s="160"/>
      <c r="I378" s="160"/>
      <c r="J378" s="160"/>
      <c r="K378" s="160"/>
    </row>
    <row r="379" spans="2:11" x14ac:dyDescent="0.3">
      <c r="B379" s="160"/>
      <c r="C379" s="160"/>
      <c r="D379" s="160" t="s">
        <v>669</v>
      </c>
      <c r="E379" s="160"/>
      <c r="F379" s="160"/>
      <c r="G379" s="160"/>
      <c r="H379" s="160"/>
      <c r="I379" s="160"/>
      <c r="J379" s="160"/>
      <c r="K379" s="160"/>
    </row>
    <row r="380" spans="2:11" x14ac:dyDescent="0.3">
      <c r="B380" s="160"/>
      <c r="C380" s="160"/>
      <c r="D380" s="160" t="s">
        <v>670</v>
      </c>
      <c r="E380" s="160"/>
      <c r="F380" s="160"/>
      <c r="G380" s="160"/>
      <c r="H380" s="160"/>
      <c r="I380" s="160"/>
      <c r="J380" s="160"/>
      <c r="K380" s="160"/>
    </row>
    <row r="381" spans="2:11" x14ac:dyDescent="0.3">
      <c r="B381" s="160"/>
      <c r="C381" s="160"/>
      <c r="D381" s="160" t="s">
        <v>671</v>
      </c>
      <c r="E381" s="160"/>
      <c r="F381" s="160"/>
      <c r="G381" s="160"/>
      <c r="H381" s="160"/>
      <c r="I381" s="160"/>
      <c r="J381" s="160"/>
      <c r="K381" s="160"/>
    </row>
    <row r="382" spans="2:11" x14ac:dyDescent="0.3">
      <c r="B382" s="160"/>
      <c r="C382" s="160"/>
      <c r="D382" s="160" t="s">
        <v>672</v>
      </c>
      <c r="E382" s="160"/>
      <c r="F382" s="160"/>
      <c r="G382" s="160"/>
      <c r="H382" s="160"/>
      <c r="I382" s="160"/>
      <c r="J382" s="160"/>
      <c r="K382" s="160"/>
    </row>
    <row r="383" spans="2:11" x14ac:dyDescent="0.3">
      <c r="B383" s="160"/>
      <c r="C383" s="160"/>
      <c r="D383" s="160" t="s">
        <v>672</v>
      </c>
      <c r="E383" s="160"/>
      <c r="F383" s="160"/>
      <c r="G383" s="160"/>
      <c r="H383" s="160"/>
      <c r="I383" s="160"/>
      <c r="J383" s="160"/>
      <c r="K383" s="160"/>
    </row>
  </sheetData>
  <mergeCells count="362">
    <mergeCell ref="K218:M218"/>
    <mergeCell ref="O218:Q218"/>
    <mergeCell ref="K219:M219"/>
    <mergeCell ref="O219:Q219"/>
    <mergeCell ref="K220:M220"/>
    <mergeCell ref="O220:Q220"/>
    <mergeCell ref="K221:M221"/>
    <mergeCell ref="O221:Q221"/>
    <mergeCell ref="K222:M222"/>
    <mergeCell ref="O222:Q222"/>
    <mergeCell ref="K211:M211"/>
    <mergeCell ref="O211:Q211"/>
    <mergeCell ref="K212:M212"/>
    <mergeCell ref="O212:Q212"/>
    <mergeCell ref="K213:M213"/>
    <mergeCell ref="O213:Q213"/>
    <mergeCell ref="K214:M214"/>
    <mergeCell ref="O214:Q214"/>
    <mergeCell ref="K215:M215"/>
    <mergeCell ref="O215:Q215"/>
    <mergeCell ref="K206:M206"/>
    <mergeCell ref="O206:Q206"/>
    <mergeCell ref="K207:M207"/>
    <mergeCell ref="O207:Q207"/>
    <mergeCell ref="K208:M208"/>
    <mergeCell ref="O208:Q208"/>
    <mergeCell ref="K209:M209"/>
    <mergeCell ref="O209:Q209"/>
    <mergeCell ref="K210:M210"/>
    <mergeCell ref="O210:Q210"/>
    <mergeCell ref="D198:Q200"/>
    <mergeCell ref="K188:M188"/>
    <mergeCell ref="O188:Q188"/>
    <mergeCell ref="K189:M189"/>
    <mergeCell ref="O189:Q189"/>
    <mergeCell ref="K190:M190"/>
    <mergeCell ref="O190:Q190"/>
    <mergeCell ref="K184:M184"/>
    <mergeCell ref="O184:Q184"/>
    <mergeCell ref="K186:M186"/>
    <mergeCell ref="O186:Q186"/>
    <mergeCell ref="K187:M187"/>
    <mergeCell ref="O187:Q187"/>
    <mergeCell ref="K191:M191"/>
    <mergeCell ref="O191:Q191"/>
    <mergeCell ref="R175:S175"/>
    <mergeCell ref="H176:J176"/>
    <mergeCell ref="K176:M176"/>
    <mergeCell ref="O176:Q176"/>
    <mergeCell ref="R179:S179"/>
    <mergeCell ref="K183:M183"/>
    <mergeCell ref="O183:Q183"/>
    <mergeCell ref="K173:M173"/>
    <mergeCell ref="O173:Q173"/>
    <mergeCell ref="R173:S173"/>
    <mergeCell ref="K174:M174"/>
    <mergeCell ref="O174:Q174"/>
    <mergeCell ref="R174:S174"/>
    <mergeCell ref="K178:M178"/>
    <mergeCell ref="O178:Q178"/>
    <mergeCell ref="R177:S177"/>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R160:S160"/>
    <mergeCell ref="H161:J161"/>
    <mergeCell ref="K161:M161"/>
    <mergeCell ref="O161:Q161"/>
    <mergeCell ref="R161:S161"/>
    <mergeCell ref="H162:J162"/>
    <mergeCell ref="K162:M162"/>
    <mergeCell ref="O162:Q162"/>
    <mergeCell ref="R162:S162"/>
    <mergeCell ref="H158:J158"/>
    <mergeCell ref="K158:M158"/>
    <mergeCell ref="O158:Q158"/>
    <mergeCell ref="H160:J160"/>
    <mergeCell ref="K160:M160"/>
    <mergeCell ref="O160:Q160"/>
    <mergeCell ref="K150:M150"/>
    <mergeCell ref="O150:Q150"/>
    <mergeCell ref="K153:M153"/>
    <mergeCell ref="O153:Q153"/>
    <mergeCell ref="K157:M157"/>
    <mergeCell ref="O157:Q157"/>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I140:J140"/>
    <mergeCell ref="K140:M140"/>
    <mergeCell ref="O140:Q140"/>
    <mergeCell ref="R140:S140"/>
    <mergeCell ref="K141:M141"/>
    <mergeCell ref="O141:Q141"/>
    <mergeCell ref="I137:J137"/>
    <mergeCell ref="K137:M137"/>
    <mergeCell ref="O137:Q137"/>
    <mergeCell ref="I138:J138"/>
    <mergeCell ref="K138:M138"/>
    <mergeCell ref="O138:Q138"/>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31:J131"/>
    <mergeCell ref="K131:M131"/>
    <mergeCell ref="O131:Q131"/>
    <mergeCell ref="I132:J132"/>
    <mergeCell ref="K132:M132"/>
    <mergeCell ref="O132:Q132"/>
    <mergeCell ref="I129:J129"/>
    <mergeCell ref="K129:M129"/>
    <mergeCell ref="O129:Q129"/>
    <mergeCell ref="I130:J130"/>
    <mergeCell ref="K130:M130"/>
    <mergeCell ref="O130:Q130"/>
    <mergeCell ref="K126:M126"/>
    <mergeCell ref="O126:Q126"/>
    <mergeCell ref="I128:J128"/>
    <mergeCell ref="K128:M128"/>
    <mergeCell ref="O128:Q128"/>
    <mergeCell ref="R128:S128"/>
    <mergeCell ref="K123:M123"/>
    <mergeCell ref="O123:Q123"/>
    <mergeCell ref="K124:M124"/>
    <mergeCell ref="O124:Q124"/>
    <mergeCell ref="K125:M125"/>
    <mergeCell ref="O125:Q125"/>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R112:S112"/>
    <mergeCell ref="K113:M113"/>
    <mergeCell ref="O113:Q113"/>
    <mergeCell ref="K114:M114"/>
    <mergeCell ref="O114:Q114"/>
    <mergeCell ref="K115:M115"/>
    <mergeCell ref="O115:Q115"/>
    <mergeCell ref="K109:M109"/>
    <mergeCell ref="O109:Q109"/>
    <mergeCell ref="K110:M110"/>
    <mergeCell ref="O110:Q110"/>
    <mergeCell ref="I112:J112"/>
    <mergeCell ref="K112:M112"/>
    <mergeCell ref="O112:Q112"/>
    <mergeCell ref="K106:M106"/>
    <mergeCell ref="O106:Q106"/>
    <mergeCell ref="K107:M107"/>
    <mergeCell ref="O107:Q107"/>
    <mergeCell ref="K108:M108"/>
    <mergeCell ref="O108:Q108"/>
    <mergeCell ref="I104:J104"/>
    <mergeCell ref="K104:M104"/>
    <mergeCell ref="O104:Q104"/>
    <mergeCell ref="R104:S104"/>
    <mergeCell ref="I105:J105"/>
    <mergeCell ref="K105:M105"/>
    <mergeCell ref="O105:Q105"/>
    <mergeCell ref="R105:S105"/>
    <mergeCell ref="R101:S101"/>
    <mergeCell ref="K102:M102"/>
    <mergeCell ref="O102:Q102"/>
    <mergeCell ref="K103:M103"/>
    <mergeCell ref="O103:Q103"/>
    <mergeCell ref="R103:S103"/>
    <mergeCell ref="K99:M99"/>
    <mergeCell ref="O99:Q99"/>
    <mergeCell ref="K100:M100"/>
    <mergeCell ref="O100:Q100"/>
    <mergeCell ref="K101:M101"/>
    <mergeCell ref="O101:Q101"/>
    <mergeCell ref="R95:S95"/>
    <mergeCell ref="K96:M96"/>
    <mergeCell ref="O96:Q96"/>
    <mergeCell ref="K97:M97"/>
    <mergeCell ref="O97:Q97"/>
    <mergeCell ref="K98:M98"/>
    <mergeCell ref="O98:Q98"/>
    <mergeCell ref="K93:M93"/>
    <mergeCell ref="O93:Q93"/>
    <mergeCell ref="K94:M94"/>
    <mergeCell ref="O94:Q94"/>
    <mergeCell ref="K95:M95"/>
    <mergeCell ref="O95:Q95"/>
    <mergeCell ref="K90:M90"/>
    <mergeCell ref="O90:Q90"/>
    <mergeCell ref="K91:M91"/>
    <mergeCell ref="O91:Q91"/>
    <mergeCell ref="K92:M92"/>
    <mergeCell ref="O92:Q92"/>
    <mergeCell ref="K87:M87"/>
    <mergeCell ref="O87:Q87"/>
    <mergeCell ref="K88:M88"/>
    <mergeCell ref="O88:Q88"/>
    <mergeCell ref="K89:M89"/>
    <mergeCell ref="O89:Q89"/>
    <mergeCell ref="I85:J85"/>
    <mergeCell ref="K85:M85"/>
    <mergeCell ref="O85:Q85"/>
    <mergeCell ref="R85:S85"/>
    <mergeCell ref="I86:J86"/>
    <mergeCell ref="K86:M86"/>
    <mergeCell ref="O86:Q86"/>
    <mergeCell ref="R86:S86"/>
    <mergeCell ref="I83:J83"/>
    <mergeCell ref="K83:M83"/>
    <mergeCell ref="O83:Q83"/>
    <mergeCell ref="I84:J84"/>
    <mergeCell ref="K84:M84"/>
    <mergeCell ref="O84:Q84"/>
    <mergeCell ref="I81:J81"/>
    <mergeCell ref="K81:M81"/>
    <mergeCell ref="O81:Q81"/>
    <mergeCell ref="I82:J82"/>
    <mergeCell ref="K82:M82"/>
    <mergeCell ref="O82:Q82"/>
    <mergeCell ref="I79:J79"/>
    <mergeCell ref="K79:M79"/>
    <mergeCell ref="O79:Q79"/>
    <mergeCell ref="R79:S79"/>
    <mergeCell ref="I80:J80"/>
    <mergeCell ref="K80:M80"/>
    <mergeCell ref="O80:Q80"/>
    <mergeCell ref="R80:S80"/>
    <mergeCell ref="R76:S76"/>
    <mergeCell ref="K77:M77"/>
    <mergeCell ref="O77:Q77"/>
    <mergeCell ref="R77:S77"/>
    <mergeCell ref="I78:J78"/>
    <mergeCell ref="K78:M78"/>
    <mergeCell ref="O78:Q78"/>
    <mergeCell ref="K74:M74"/>
    <mergeCell ref="O74:Q74"/>
    <mergeCell ref="I75:J75"/>
    <mergeCell ref="K75:M75"/>
    <mergeCell ref="O75:Q75"/>
    <mergeCell ref="I76:J76"/>
    <mergeCell ref="K76:M76"/>
    <mergeCell ref="O76:Q76"/>
    <mergeCell ref="P59:S59"/>
    <mergeCell ref="K64:M64"/>
    <mergeCell ref="O64:Q64"/>
    <mergeCell ref="K67:M67"/>
    <mergeCell ref="O67:Q67"/>
    <mergeCell ref="M70:N70"/>
    <mergeCell ref="P70:Q70"/>
    <mergeCell ref="K65:M65"/>
    <mergeCell ref="K66:M66"/>
    <mergeCell ref="D57:I57"/>
    <mergeCell ref="J57:K57"/>
    <mergeCell ref="D58:I58"/>
    <mergeCell ref="J58:K58"/>
    <mergeCell ref="J59:K59"/>
    <mergeCell ref="M59:N59"/>
    <mergeCell ref="D54:I54"/>
    <mergeCell ref="J54:K54"/>
    <mergeCell ref="D55:I55"/>
    <mergeCell ref="J55:K55"/>
    <mergeCell ref="D56:I56"/>
    <mergeCell ref="J56:K56"/>
    <mergeCell ref="D51:F51"/>
    <mergeCell ref="J51:K51"/>
    <mergeCell ref="D52:I52"/>
    <mergeCell ref="J52:K52"/>
    <mergeCell ref="D53:I53"/>
    <mergeCell ref="J53:K5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P43:S43"/>
    <mergeCell ref="H44:I44"/>
    <mergeCell ref="J44:K44"/>
    <mergeCell ref="M44:N44"/>
    <mergeCell ref="P44:S44"/>
    <mergeCell ref="J45:K45"/>
    <mergeCell ref="M45:N45"/>
    <mergeCell ref="J41:K41"/>
    <mergeCell ref="M41:N41"/>
    <mergeCell ref="J42:K42"/>
    <mergeCell ref="M42:N42"/>
    <mergeCell ref="H43:I43"/>
    <mergeCell ref="J43:K43"/>
    <mergeCell ref="M43:N43"/>
    <mergeCell ref="P33:Q33"/>
    <mergeCell ref="F35:H35"/>
    <mergeCell ref="F36:H36"/>
    <mergeCell ref="P36:Q36"/>
    <mergeCell ref="F37:H37"/>
    <mergeCell ref="J40:K40"/>
    <mergeCell ref="E5:P6"/>
    <mergeCell ref="F26:H26"/>
    <mergeCell ref="P27:Q27"/>
    <mergeCell ref="P28:Q28"/>
    <mergeCell ref="P29:Q29"/>
    <mergeCell ref="P30:Q30"/>
  </mergeCells>
  <dataValidations count="18">
    <dataValidation type="custom" errorStyle="information" allowBlank="1" showInputMessage="1" showErrorMessage="1" error="The cell allows only numeric input" sqref="K64:K67 L67:M67" xr:uid="{276EB637-5003-459D-AAFB-C09D377AC676}">
      <formula1>IF(ISNUMBER(K64), K64, "")</formula1>
    </dataValidation>
    <dataValidation errorStyle="information" allowBlank="1" showInputMessage="1" showErrorMessage="1" error="The cell allows only numeric input" sqref="J43:K43 J46:K47" xr:uid="{AEB895EA-E828-460A-92B6-10206A534206}"/>
    <dataValidation type="custom" allowBlank="1" showInputMessage="1" showErrorMessage="1" sqref="F29:F30" xr:uid="{E43BF61C-CFD5-49A5-B502-48F9B079B747}">
      <formula1>IF(OR(ISNUMBER(F29), F29=0), F29, "")</formula1>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K184:M184 O184:Q184" xr:uid="{EAD385DE-1FFD-459A-BF72-0DFA793751D7}">
      <formula1>0</formula1>
    </dataValidation>
    <dataValidation type="whole" errorStyle="information" allowBlank="1" showInputMessage="1" showErrorMessage="1" errorTitle="Runways" error="Please indicate the number of runways (e.g. 1, 2, 3, 4, etc.)" sqref="J52:K52" xr:uid="{461C00D0-966B-44FE-95BD-75BCA8FE1BC2}">
      <formula1>1</formula1>
      <formula2>60</formula2>
    </dataValidation>
    <dataValidation type="whole" errorStyle="information" allowBlank="1" showInputMessage="1" showErrorMessage="1" errorTitle="Air bridge gates" error="Please indicate the number of contact gates equiped with an air bridge" sqref="J53:K53" xr:uid="{AEB49C5C-A4B7-4064-9A8F-8E1826249D4F}">
      <formula1>0</formula1>
      <formula2>10000</formula2>
    </dataValidation>
    <dataValidation type="whole" errorStyle="information" allowBlank="1" showInputMessage="1" showErrorMessage="1" errorTitle="Numerical input" error="Please enter as a whole number" sqref="J54:K54" xr:uid="{2D330155-3435-457E-985A-124267C58F24}">
      <formula1>0</formula1>
      <formula2>1000000</formula2>
    </dataValidation>
    <dataValidation allowBlank="1" showErrorMessage="1" sqref="K80:M80 O80:Q80" xr:uid="{F8C088BB-5F4A-475F-B6AA-52D0D9FF87B3}"/>
    <dataValidation type="list" allowBlank="1" showInputMessage="1" showErrorMessage="1" sqref="F35:H35" xr:uid="{A13FFAE2-2931-40AB-B5D8-C7BD19385499}">
      <formula1>$B$227:$B$232</formula1>
    </dataValidation>
    <dataValidation type="list" allowBlank="1" showInputMessage="1" showErrorMessage="1" sqref="F36:H36" xr:uid="{424734B2-19F1-4392-944F-34AFAD0A32B4}">
      <formula1>$C$227:$C$236</formula1>
    </dataValidation>
    <dataValidation type="list" allowBlank="1" showInputMessage="1" showErrorMessage="1" sqref="F37:H37" xr:uid="{97F2CDB9-14F7-48FD-979B-830D63B5A2A2}">
      <formula1>$D$227:$D$383</formula1>
    </dataValidation>
    <dataValidation type="list" allowBlank="1" showInputMessage="1" showErrorMessage="1" sqref="P27:Q27" xr:uid="{41035C86-5FCF-4DE2-9502-5493D1C77F20}">
      <formula1>$F$227:$F$229</formula1>
    </dataValidation>
    <dataValidation type="list" allowBlank="1" showInputMessage="1" showErrorMessage="1" sqref="P28:Q28" xr:uid="{5C9D3A80-7ECA-438F-81AE-86FC175CF7E3}">
      <formula1>$G$227:$G$233</formula1>
    </dataValidation>
    <dataValidation type="list" allowBlank="1" showInputMessage="1" showErrorMessage="1" sqref="P29:Q29" xr:uid="{62FAA558-81D6-46DB-B6C1-0959CA573623}">
      <formula1>$H$227:$H$231</formula1>
    </dataValidation>
    <dataValidation type="list" allowBlank="1" showInputMessage="1" showErrorMessage="1" sqref="P30:Q30" xr:uid="{CA2FAC6C-C75E-44D4-A029-95D927FD0A32}">
      <formula1>$I$227:$I$231</formula1>
    </dataValidation>
    <dataValidation type="list" allowBlank="1" showInputMessage="1" showErrorMessage="1" sqref="P36:Q36" xr:uid="{494DB6A2-A253-4FA4-BD4B-5E6B1691299A}">
      <formula1>$J$227:$J$228</formula1>
    </dataValidation>
    <dataValidation type="list" allowBlank="1" showInputMessage="1" showErrorMessage="1" sqref="M43:N49" xr:uid="{A19B00FA-7058-4023-B746-17B510160365}">
      <formula1>$E$227:$E$233</formula1>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1F5843DE-1C8A-4E35-B55F-4CE1B530BB7B}">
      <formula1>K104</formula1>
      <formula2>0</formula2>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74981-6181-4CF5-8FEF-099E990EE130}">
  <dimension ref="B1:AB382"/>
  <sheetViews>
    <sheetView zoomScale="80" zoomScaleNormal="80" workbookViewId="0">
      <selection activeCell="T11" sqref="T11"/>
    </sheetView>
  </sheetViews>
  <sheetFormatPr defaultColWidth="8.81640625" defaultRowHeight="14" x14ac:dyDescent="0.3"/>
  <cols>
    <col min="1" max="1" width="2" style="13" customWidth="1"/>
    <col min="2" max="14" width="13.81640625" style="45" customWidth="1"/>
    <col min="15" max="15" width="16" style="45" customWidth="1"/>
    <col min="16" max="19" width="13.81640625" style="45" customWidth="1"/>
    <col min="20" max="20" width="8.81640625" style="13"/>
    <col min="21" max="21" width="23.7265625" style="109" customWidth="1"/>
    <col min="22" max="22" width="34.54296875" style="109" customWidth="1"/>
    <col min="23" max="23" width="23.7265625" style="109" customWidth="1"/>
    <col min="24" max="24" width="14" style="4" customWidth="1"/>
    <col min="25" max="28" width="8.81640625" style="4"/>
    <col min="29" max="16384" width="8.81640625" style="13"/>
  </cols>
  <sheetData>
    <row r="1" spans="2:28" s="1" customFormat="1" ht="9.75" customHeight="1" thickBot="1" x14ac:dyDescent="0.35">
      <c r="B1" s="47"/>
      <c r="C1" s="47"/>
      <c r="D1" s="47"/>
      <c r="E1" s="47"/>
      <c r="F1" s="47"/>
      <c r="G1" s="47"/>
      <c r="H1" s="47"/>
      <c r="I1" s="47"/>
      <c r="J1" s="47"/>
      <c r="K1" s="47"/>
      <c r="L1" s="47"/>
      <c r="M1" s="47"/>
      <c r="N1" s="47"/>
      <c r="O1" s="47"/>
      <c r="P1" s="47"/>
      <c r="Q1" s="47"/>
      <c r="R1" s="47"/>
      <c r="S1" s="47"/>
      <c r="U1" s="108"/>
      <c r="V1" s="108"/>
      <c r="W1" s="108"/>
      <c r="X1" s="2"/>
      <c r="Y1" s="2"/>
      <c r="Z1" s="2"/>
      <c r="AA1" s="2"/>
      <c r="AB1" s="2"/>
    </row>
    <row r="2" spans="2:28" s="3" customFormat="1" ht="14.25" customHeight="1" thickTop="1" x14ac:dyDescent="0.3">
      <c r="B2" s="48"/>
      <c r="C2" s="49"/>
      <c r="D2" s="49"/>
      <c r="E2" s="49"/>
      <c r="F2" s="49"/>
      <c r="G2" s="49"/>
      <c r="H2" s="49"/>
      <c r="I2" s="49"/>
      <c r="J2" s="49"/>
      <c r="K2" s="49"/>
      <c r="L2" s="49"/>
      <c r="M2" s="49"/>
      <c r="N2" s="49"/>
      <c r="O2" s="49"/>
      <c r="P2" s="49"/>
      <c r="Q2" s="49"/>
      <c r="R2" s="49"/>
      <c r="S2" s="50"/>
      <c r="U2" s="109"/>
      <c r="V2" s="109"/>
      <c r="W2" s="109"/>
      <c r="X2" s="4"/>
      <c r="Y2" s="4"/>
      <c r="Z2" s="4"/>
      <c r="AA2" s="4"/>
      <c r="AB2" s="4"/>
    </row>
    <row r="3" spans="2:28" s="3" customFormat="1" ht="13.5" customHeight="1" x14ac:dyDescent="0.3">
      <c r="B3" s="51"/>
      <c r="C3" s="8"/>
      <c r="D3" s="8"/>
      <c r="E3" s="8"/>
      <c r="F3" s="8"/>
      <c r="G3" s="8"/>
      <c r="H3" s="8"/>
      <c r="I3" s="8"/>
      <c r="J3" s="8"/>
      <c r="K3" s="8"/>
      <c r="L3" s="8"/>
      <c r="M3" s="8"/>
      <c r="N3" s="8"/>
      <c r="O3" s="8"/>
      <c r="P3" s="8"/>
      <c r="Q3" s="8"/>
      <c r="R3" s="8"/>
      <c r="S3" s="52"/>
      <c r="U3" s="110"/>
      <c r="V3" s="110"/>
      <c r="W3" s="110"/>
      <c r="X3" s="110"/>
      <c r="Y3" s="4"/>
      <c r="Z3" s="4"/>
      <c r="AA3" s="4"/>
      <c r="AB3" s="4"/>
    </row>
    <row r="4" spans="2:28" s="3" customFormat="1" ht="14.25" customHeight="1" x14ac:dyDescent="0.3">
      <c r="B4" s="51"/>
      <c r="C4" s="8"/>
      <c r="D4" s="8"/>
      <c r="E4" s="8"/>
      <c r="F4" s="8"/>
      <c r="G4" s="8"/>
      <c r="H4" s="8"/>
      <c r="I4" s="8"/>
      <c r="J4" s="8"/>
      <c r="K4" s="8"/>
      <c r="L4" s="8"/>
      <c r="M4" s="8"/>
      <c r="N4" s="8"/>
      <c r="O4" s="8"/>
      <c r="P4" s="8"/>
      <c r="Q4" s="8"/>
      <c r="R4" s="8"/>
      <c r="S4" s="52"/>
      <c r="U4" s="110"/>
      <c r="V4" s="110"/>
      <c r="W4" s="110"/>
      <c r="X4" s="110"/>
      <c r="Y4" s="4"/>
      <c r="Z4" s="4"/>
      <c r="AA4" s="4"/>
      <c r="AB4" s="4"/>
    </row>
    <row r="5" spans="2:28" s="3" customFormat="1" ht="13.5" customHeight="1" x14ac:dyDescent="0.3">
      <c r="B5" s="51"/>
      <c r="C5" s="8"/>
      <c r="D5" s="8"/>
      <c r="E5" s="333" t="s">
        <v>1564</v>
      </c>
      <c r="F5" s="333"/>
      <c r="G5" s="333"/>
      <c r="H5" s="333"/>
      <c r="I5" s="333"/>
      <c r="J5" s="333"/>
      <c r="K5" s="333"/>
      <c r="L5" s="333"/>
      <c r="M5" s="333"/>
      <c r="N5" s="333"/>
      <c r="O5" s="333"/>
      <c r="P5" s="333"/>
      <c r="Q5" s="8"/>
      <c r="R5" s="8"/>
      <c r="S5" s="52"/>
      <c r="U5" s="109"/>
      <c r="V5" s="109"/>
      <c r="W5" s="109"/>
      <c r="X5" s="4"/>
      <c r="Y5" s="4"/>
      <c r="Z5" s="4"/>
      <c r="AA5" s="4"/>
      <c r="AB5" s="4"/>
    </row>
    <row r="6" spans="2:28" s="3" customFormat="1" ht="21.75" customHeight="1" x14ac:dyDescent="0.3">
      <c r="B6" s="54"/>
      <c r="C6" s="5"/>
      <c r="D6" s="5"/>
      <c r="E6" s="333"/>
      <c r="F6" s="333"/>
      <c r="G6" s="333"/>
      <c r="H6" s="333"/>
      <c r="I6" s="333"/>
      <c r="J6" s="333"/>
      <c r="K6" s="333"/>
      <c r="L6" s="333"/>
      <c r="M6" s="333"/>
      <c r="N6" s="333"/>
      <c r="O6" s="333"/>
      <c r="P6" s="333"/>
      <c r="Q6" s="8"/>
      <c r="R6" s="5"/>
      <c r="S6" s="55"/>
      <c r="U6" s="109"/>
      <c r="V6" s="109"/>
      <c r="W6" s="109"/>
      <c r="X6" s="4"/>
      <c r="Y6" s="4"/>
      <c r="Z6" s="4"/>
      <c r="AA6" s="4"/>
      <c r="AB6" s="4"/>
    </row>
    <row r="7" spans="2:28" s="3" customFormat="1" x14ac:dyDescent="0.3">
      <c r="B7" s="54"/>
      <c r="C7" s="5"/>
      <c r="D7" s="5"/>
      <c r="E7" s="5"/>
      <c r="F7" s="5"/>
      <c r="G7" s="5"/>
      <c r="H7" s="5"/>
      <c r="I7" s="5"/>
      <c r="J7" s="5"/>
      <c r="K7" s="5"/>
      <c r="L7" s="5"/>
      <c r="M7" s="5"/>
      <c r="N7" s="5"/>
      <c r="O7" s="84"/>
      <c r="P7" s="5"/>
      <c r="Q7" s="5"/>
      <c r="R7" s="5"/>
      <c r="S7" s="55"/>
      <c r="U7" s="109"/>
      <c r="V7" s="109"/>
      <c r="W7" s="109"/>
      <c r="X7" s="4"/>
      <c r="Y7" s="4"/>
      <c r="Z7" s="4"/>
      <c r="AA7" s="4"/>
      <c r="AB7" s="4"/>
    </row>
    <row r="8" spans="2:28" s="3" customFormat="1" x14ac:dyDescent="0.3">
      <c r="B8" s="54"/>
      <c r="C8" s="5"/>
      <c r="D8" s="5"/>
      <c r="E8" s="5" t="s">
        <v>1569</v>
      </c>
      <c r="F8" s="5"/>
      <c r="G8" s="5"/>
      <c r="H8" s="5"/>
      <c r="I8" s="5"/>
      <c r="J8" s="5"/>
      <c r="K8" s="5"/>
      <c r="L8" s="5"/>
      <c r="M8" s="5"/>
      <c r="N8" s="5"/>
      <c r="O8" s="84"/>
      <c r="P8" s="5"/>
      <c r="Q8" s="5"/>
      <c r="R8" s="5"/>
      <c r="S8" s="55"/>
      <c r="U8" s="109"/>
      <c r="V8" s="109"/>
      <c r="W8" s="109"/>
      <c r="X8" s="4"/>
      <c r="Y8" s="4"/>
      <c r="Z8" s="4"/>
      <c r="AA8" s="4"/>
      <c r="AB8" s="4"/>
    </row>
    <row r="9" spans="2:28" s="3" customFormat="1" x14ac:dyDescent="0.3">
      <c r="B9" s="54"/>
      <c r="C9" s="88"/>
      <c r="D9" s="88"/>
      <c r="E9" s="88"/>
      <c r="F9" s="5"/>
      <c r="G9" s="7"/>
      <c r="H9" s="5"/>
      <c r="I9" s="5"/>
      <c r="J9" s="5"/>
      <c r="K9" s="5"/>
      <c r="L9" s="5"/>
      <c r="M9" s="5"/>
      <c r="N9" s="5"/>
      <c r="O9" s="5"/>
      <c r="P9" s="5"/>
      <c r="Q9" s="5"/>
      <c r="R9" s="5"/>
      <c r="S9" s="55"/>
      <c r="U9" s="109"/>
      <c r="V9" s="109"/>
      <c r="W9" s="109"/>
      <c r="X9" s="4"/>
      <c r="Y9" s="4"/>
      <c r="Z9" s="4"/>
      <c r="AA9" s="4"/>
      <c r="AB9" s="4"/>
    </row>
    <row r="10" spans="2:28" s="3" customFormat="1" x14ac:dyDescent="0.3">
      <c r="B10" s="54"/>
      <c r="C10" s="5"/>
      <c r="D10" s="5"/>
      <c r="E10" s="88" t="s">
        <v>323</v>
      </c>
      <c r="F10" s="5"/>
      <c r="G10" s="7"/>
      <c r="H10" s="5"/>
      <c r="I10" s="5"/>
      <c r="J10" s="5"/>
      <c r="K10" s="5"/>
      <c r="L10" s="5"/>
      <c r="M10" s="5"/>
      <c r="N10" s="5"/>
      <c r="O10" s="5"/>
      <c r="P10" s="5"/>
      <c r="Q10" s="5"/>
      <c r="R10" s="5"/>
      <c r="S10" s="55"/>
      <c r="U10" s="109"/>
      <c r="V10" s="109"/>
      <c r="W10" s="109"/>
      <c r="X10" s="4"/>
      <c r="Y10" s="4"/>
      <c r="Z10" s="4"/>
      <c r="AA10" s="4"/>
      <c r="AB10" s="4"/>
    </row>
    <row r="11" spans="2:28" s="3" customFormat="1" x14ac:dyDescent="0.3">
      <c r="B11" s="54"/>
      <c r="C11" s="85"/>
      <c r="D11" s="85"/>
      <c r="E11" s="5" t="s">
        <v>324</v>
      </c>
      <c r="F11" s="5"/>
      <c r="G11" s="6"/>
      <c r="H11" s="7"/>
      <c r="I11" s="5"/>
      <c r="J11" s="5"/>
      <c r="K11" s="5"/>
      <c r="L11" s="5"/>
      <c r="M11" s="5"/>
      <c r="N11" s="5"/>
      <c r="O11" s="5"/>
      <c r="P11" s="5"/>
      <c r="Q11" s="5"/>
      <c r="R11" s="5"/>
      <c r="S11" s="55"/>
      <c r="U11" s="109"/>
      <c r="V11" s="109"/>
      <c r="W11" s="109"/>
      <c r="X11" s="4"/>
      <c r="Y11" s="4"/>
      <c r="Z11" s="4"/>
      <c r="AA11" s="4"/>
      <c r="AB11" s="4"/>
    </row>
    <row r="12" spans="2:28" s="3" customFormat="1" x14ac:dyDescent="0.3">
      <c r="B12" s="54"/>
      <c r="C12" s="85"/>
      <c r="D12" s="85"/>
      <c r="E12" s="85" t="s">
        <v>2</v>
      </c>
      <c r="F12" s="6" t="s">
        <v>325</v>
      </c>
      <c r="G12" s="6"/>
      <c r="H12" s="7"/>
      <c r="I12" s="5"/>
      <c r="J12" s="5"/>
      <c r="K12" s="5"/>
      <c r="L12" s="5"/>
      <c r="M12" s="5"/>
      <c r="N12" s="5"/>
      <c r="O12" s="5"/>
      <c r="P12" s="5"/>
      <c r="Q12" s="5"/>
      <c r="R12" s="5"/>
      <c r="S12" s="55"/>
      <c r="U12" s="109"/>
      <c r="V12" s="109"/>
      <c r="W12" s="109"/>
      <c r="X12" s="4"/>
      <c r="Y12" s="4"/>
      <c r="Z12" s="4"/>
      <c r="AA12" s="4"/>
      <c r="AB12" s="4"/>
    </row>
    <row r="13" spans="2:28" s="3" customFormat="1" x14ac:dyDescent="0.3">
      <c r="B13" s="54"/>
      <c r="C13" s="85"/>
      <c r="D13" s="85"/>
      <c r="E13" s="85" t="s">
        <v>2</v>
      </c>
      <c r="F13" s="6" t="s">
        <v>326</v>
      </c>
      <c r="G13" s="6"/>
      <c r="H13" s="7"/>
      <c r="I13" s="5"/>
      <c r="J13" s="5"/>
      <c r="K13" s="5"/>
      <c r="L13" s="5"/>
      <c r="M13" s="5"/>
      <c r="N13" s="5"/>
      <c r="O13" s="5"/>
      <c r="P13" s="5"/>
      <c r="Q13" s="5"/>
      <c r="R13" s="5"/>
      <c r="S13" s="55"/>
      <c r="U13" s="109"/>
      <c r="V13" s="109"/>
      <c r="W13" s="109"/>
      <c r="X13" s="4"/>
      <c r="Y13" s="4"/>
      <c r="Z13" s="4"/>
      <c r="AA13" s="4"/>
      <c r="AB13" s="4"/>
    </row>
    <row r="14" spans="2:28" s="3" customFormat="1" x14ac:dyDescent="0.3">
      <c r="B14" s="54"/>
      <c r="C14" s="85"/>
      <c r="D14" s="85"/>
      <c r="E14" s="85" t="s">
        <v>2</v>
      </c>
      <c r="F14" s="6" t="s">
        <v>327</v>
      </c>
      <c r="G14" s="6"/>
      <c r="H14" s="7"/>
      <c r="I14" s="5"/>
      <c r="J14" s="5"/>
      <c r="K14" s="5"/>
      <c r="L14" s="5"/>
      <c r="M14" s="5"/>
      <c r="N14" s="5"/>
      <c r="O14" s="5"/>
      <c r="P14" s="5"/>
      <c r="Q14" s="5"/>
      <c r="R14" s="5"/>
      <c r="S14" s="55"/>
      <c r="U14" s="109"/>
      <c r="V14" s="109"/>
      <c r="W14" s="109"/>
      <c r="X14" s="4"/>
      <c r="Y14" s="4"/>
      <c r="Z14" s="4"/>
      <c r="AA14" s="4"/>
      <c r="AB14" s="4"/>
    </row>
    <row r="15" spans="2:28" s="3" customFormat="1" x14ac:dyDescent="0.3">
      <c r="B15" s="54"/>
      <c r="C15" s="5"/>
      <c r="D15" s="5"/>
      <c r="E15" s="85" t="s">
        <v>2</v>
      </c>
      <c r="F15" s="6" t="s">
        <v>328</v>
      </c>
      <c r="G15" s="7"/>
      <c r="H15" s="5"/>
      <c r="I15" s="5"/>
      <c r="J15" s="5"/>
      <c r="K15" s="5"/>
      <c r="L15" s="5"/>
      <c r="M15" s="5"/>
      <c r="N15" s="5"/>
      <c r="O15" s="5"/>
      <c r="P15" s="5"/>
      <c r="Q15" s="5"/>
      <c r="R15" s="5"/>
      <c r="S15" s="55"/>
      <c r="U15" s="109"/>
      <c r="V15" s="109"/>
      <c r="W15" s="109"/>
      <c r="X15" s="4"/>
      <c r="Y15" s="4"/>
      <c r="Z15" s="4"/>
      <c r="AA15" s="4"/>
      <c r="AB15" s="4"/>
    </row>
    <row r="16" spans="2:28" s="3" customFormat="1" x14ac:dyDescent="0.3">
      <c r="B16" s="54"/>
      <c r="C16" s="5"/>
      <c r="D16" s="5"/>
      <c r="E16" s="5" t="s">
        <v>329</v>
      </c>
      <c r="F16" s="5"/>
      <c r="G16" s="7"/>
      <c r="H16" s="5"/>
      <c r="I16" s="5"/>
      <c r="J16" s="5"/>
      <c r="K16" s="5"/>
      <c r="L16" s="5"/>
      <c r="M16" s="5"/>
      <c r="N16" s="5"/>
      <c r="O16" s="5"/>
      <c r="P16" s="5"/>
      <c r="Q16" s="5"/>
      <c r="R16" s="5"/>
      <c r="S16" s="55"/>
      <c r="U16" s="109"/>
      <c r="V16" s="109"/>
      <c r="W16" s="109"/>
      <c r="X16" s="4"/>
      <c r="Y16" s="4"/>
      <c r="Z16" s="4"/>
      <c r="AA16" s="4"/>
      <c r="AB16" s="4"/>
    </row>
    <row r="17" spans="2:28" s="3" customFormat="1" x14ac:dyDescent="0.3">
      <c r="B17" s="54"/>
      <c r="C17" s="5"/>
      <c r="D17" s="5"/>
      <c r="E17" s="5"/>
      <c r="F17" s="5"/>
      <c r="G17" s="7"/>
      <c r="H17" s="5"/>
      <c r="I17" s="5"/>
      <c r="J17" s="5"/>
      <c r="K17" s="5"/>
      <c r="L17" s="5"/>
      <c r="M17" s="5"/>
      <c r="N17" s="5"/>
      <c r="O17" s="5"/>
      <c r="P17" s="5"/>
      <c r="Q17" s="5"/>
      <c r="R17" s="5"/>
      <c r="S17" s="55"/>
      <c r="U17" s="109"/>
      <c r="V17" s="109"/>
      <c r="W17" s="109"/>
      <c r="X17" s="4"/>
      <c r="Y17" s="4"/>
      <c r="Z17" s="4"/>
      <c r="AA17" s="4"/>
      <c r="AB17" s="4"/>
    </row>
    <row r="18" spans="2:28" s="3" customFormat="1" x14ac:dyDescent="0.3">
      <c r="B18" s="54"/>
      <c r="C18" s="5"/>
      <c r="D18" s="5"/>
      <c r="E18" s="5"/>
      <c r="F18" s="5"/>
      <c r="G18" s="7"/>
      <c r="H18" s="5"/>
      <c r="I18" s="5"/>
      <c r="J18" s="5"/>
      <c r="K18" s="5"/>
      <c r="L18" s="5"/>
      <c r="M18" s="5"/>
      <c r="N18" s="5"/>
      <c r="O18" s="5"/>
      <c r="P18" s="5"/>
      <c r="Q18" s="5"/>
      <c r="R18" s="5"/>
      <c r="S18" s="55"/>
      <c r="U18" s="109"/>
      <c r="V18" s="109"/>
      <c r="W18" s="109"/>
      <c r="X18" s="4"/>
      <c r="Y18" s="4"/>
      <c r="Z18" s="4"/>
      <c r="AA18" s="4"/>
      <c r="AB18" s="4"/>
    </row>
    <row r="19" spans="2:28" s="3" customFormat="1" x14ac:dyDescent="0.3">
      <c r="B19" s="54"/>
      <c r="C19" s="5"/>
      <c r="D19" s="5"/>
      <c r="E19" s="5"/>
      <c r="F19" s="5"/>
      <c r="G19" s="7"/>
      <c r="H19" s="5"/>
      <c r="I19" s="5"/>
      <c r="J19" s="5"/>
      <c r="K19" s="5"/>
      <c r="L19" s="5"/>
      <c r="M19" s="5"/>
      <c r="N19" s="5"/>
      <c r="O19" s="5"/>
      <c r="P19" s="5"/>
      <c r="Q19" s="5"/>
      <c r="R19" s="5"/>
      <c r="S19" s="55"/>
      <c r="U19" s="109"/>
      <c r="V19" s="109"/>
      <c r="W19" s="109"/>
      <c r="X19" s="4"/>
      <c r="Y19" s="4"/>
      <c r="Z19" s="4"/>
      <c r="AA19" s="4"/>
      <c r="AB19" s="4"/>
    </row>
    <row r="20" spans="2:28" s="3" customFormat="1" ht="15.75" customHeight="1" x14ac:dyDescent="0.3">
      <c r="B20" s="54"/>
      <c r="C20" s="5"/>
      <c r="D20" s="31"/>
      <c r="E20" s="25" t="s">
        <v>330</v>
      </c>
      <c r="F20" s="25"/>
      <c r="G20" s="25"/>
      <c r="H20" s="25"/>
      <c r="I20" s="25"/>
      <c r="J20" s="25"/>
      <c r="K20" s="25"/>
      <c r="L20" s="25"/>
      <c r="M20" s="5"/>
      <c r="N20" s="5"/>
      <c r="O20" s="31"/>
      <c r="P20" s="31"/>
      <c r="Q20" s="31"/>
      <c r="R20" s="5"/>
      <c r="S20" s="55"/>
      <c r="U20" s="109"/>
      <c r="V20" s="109"/>
      <c r="W20" s="109"/>
      <c r="X20" s="4"/>
      <c r="Y20" s="4"/>
      <c r="Z20" s="4"/>
      <c r="AA20" s="4"/>
      <c r="AB20" s="4"/>
    </row>
    <row r="21" spans="2:28" s="3" customFormat="1" ht="14.5" thickBot="1" x14ac:dyDescent="0.35">
      <c r="B21" s="56"/>
      <c r="C21" s="44"/>
      <c r="D21" s="44"/>
      <c r="E21" s="44"/>
      <c r="F21" s="44"/>
      <c r="G21" s="44"/>
      <c r="H21" s="44"/>
      <c r="I21" s="44"/>
      <c r="J21" s="44"/>
      <c r="K21" s="44"/>
      <c r="L21" s="44"/>
      <c r="M21" s="44"/>
      <c r="N21" s="44"/>
      <c r="O21" s="44"/>
      <c r="P21" s="44"/>
      <c r="Q21" s="44"/>
      <c r="R21" s="44"/>
      <c r="S21" s="57"/>
      <c r="U21" s="109"/>
      <c r="V21" s="109"/>
      <c r="W21" s="109"/>
      <c r="X21" s="4"/>
      <c r="Y21" s="4"/>
      <c r="Z21" s="4"/>
      <c r="AA21" s="4"/>
      <c r="AB21" s="4"/>
    </row>
    <row r="22" spans="2:28" s="3" customFormat="1" ht="15" thickTop="1" thickBot="1" x14ac:dyDescent="0.35">
      <c r="B22" s="58"/>
      <c r="C22" s="45"/>
      <c r="D22" s="45"/>
      <c r="E22" s="45"/>
      <c r="F22" s="45"/>
      <c r="G22" s="45"/>
      <c r="H22" s="45"/>
      <c r="I22" s="45"/>
      <c r="J22" s="45"/>
      <c r="K22" s="45"/>
      <c r="L22" s="45"/>
      <c r="M22" s="45"/>
      <c r="N22" s="45"/>
      <c r="O22" s="45"/>
      <c r="P22" s="45"/>
      <c r="Q22" s="45"/>
      <c r="R22" s="45"/>
      <c r="S22" s="45"/>
      <c r="U22" s="109"/>
      <c r="V22" s="109"/>
      <c r="W22" s="109"/>
      <c r="X22" s="4"/>
      <c r="Y22" s="4"/>
      <c r="Z22" s="4"/>
      <c r="AA22" s="4"/>
      <c r="AB22" s="4"/>
    </row>
    <row r="23" spans="2:28" s="3" customFormat="1" x14ac:dyDescent="0.3">
      <c r="B23" s="59"/>
      <c r="C23" s="60"/>
      <c r="D23" s="60"/>
      <c r="E23" s="60"/>
      <c r="F23" s="60"/>
      <c r="G23" s="60"/>
      <c r="H23" s="60"/>
      <c r="I23" s="60"/>
      <c r="J23" s="60"/>
      <c r="K23" s="60"/>
      <c r="L23" s="60"/>
      <c r="M23" s="60"/>
      <c r="N23" s="60"/>
      <c r="O23" s="60"/>
      <c r="P23" s="60"/>
      <c r="Q23" s="60"/>
      <c r="R23" s="60"/>
      <c r="S23" s="61"/>
      <c r="U23" s="109"/>
      <c r="V23" s="109"/>
      <c r="W23" s="109"/>
      <c r="X23" s="4"/>
      <c r="Y23" s="4"/>
      <c r="Z23" s="4"/>
      <c r="AA23" s="4"/>
      <c r="AB23" s="4"/>
    </row>
    <row r="24" spans="2:28" s="3" customFormat="1" ht="18" x14ac:dyDescent="0.4">
      <c r="B24" s="41"/>
      <c r="C24" s="100" t="s">
        <v>1411</v>
      </c>
      <c r="D24" s="5"/>
      <c r="E24" s="5"/>
      <c r="F24" s="5"/>
      <c r="G24" s="5"/>
      <c r="H24" s="5"/>
      <c r="I24" s="5"/>
      <c r="J24" s="5"/>
      <c r="K24" s="5"/>
      <c r="L24" s="5"/>
      <c r="M24" s="5"/>
      <c r="N24" s="5"/>
      <c r="O24" s="5"/>
      <c r="P24" s="5"/>
      <c r="Q24" s="5"/>
      <c r="R24" s="5"/>
      <c r="S24" s="42"/>
      <c r="U24" s="109"/>
      <c r="V24" s="109"/>
      <c r="W24" s="109"/>
      <c r="X24" s="4"/>
      <c r="Y24" s="4"/>
      <c r="Z24" s="4"/>
      <c r="AA24" s="4"/>
      <c r="AB24" s="4"/>
    </row>
    <row r="25" spans="2:28" s="3" customFormat="1" x14ac:dyDescent="0.3">
      <c r="B25" s="41"/>
      <c r="C25" s="5"/>
      <c r="D25" s="7"/>
      <c r="E25" s="5"/>
      <c r="F25" s="5"/>
      <c r="G25" s="5"/>
      <c r="H25" s="5"/>
      <c r="I25" s="5"/>
      <c r="J25" s="8"/>
      <c r="K25" s="8"/>
      <c r="L25" s="7"/>
      <c r="M25" s="5"/>
      <c r="N25" s="89"/>
      <c r="O25" s="5"/>
      <c r="P25" s="5"/>
      <c r="Q25" s="5"/>
      <c r="R25" s="5"/>
      <c r="S25" s="42"/>
      <c r="U25" s="109"/>
      <c r="V25" s="109"/>
      <c r="W25" s="109"/>
      <c r="X25" s="4"/>
      <c r="Y25" s="4"/>
      <c r="Z25" s="4"/>
      <c r="AA25" s="4"/>
      <c r="AB25" s="4"/>
    </row>
    <row r="26" spans="2:28" s="3" customFormat="1" x14ac:dyDescent="0.3">
      <c r="B26" s="41"/>
      <c r="C26" s="8" t="s">
        <v>331</v>
      </c>
      <c r="D26" s="5"/>
      <c r="E26" s="5"/>
      <c r="F26" s="330"/>
      <c r="G26" s="331"/>
      <c r="H26" s="332"/>
      <c r="I26" s="5"/>
      <c r="J26" s="8"/>
      <c r="K26" s="8"/>
      <c r="L26" s="7"/>
      <c r="M26" s="5"/>
      <c r="N26" s="89"/>
      <c r="O26" s="5"/>
      <c r="P26" s="5"/>
      <c r="Q26" s="5"/>
      <c r="R26" s="5"/>
      <c r="S26" s="42"/>
      <c r="U26" s="109"/>
      <c r="V26" s="109"/>
      <c r="W26" s="109"/>
      <c r="X26" s="4"/>
      <c r="Y26" s="4"/>
      <c r="Z26" s="4"/>
      <c r="AA26" s="4"/>
      <c r="AB26" s="4"/>
    </row>
    <row r="27" spans="2:28" s="3" customFormat="1" x14ac:dyDescent="0.3">
      <c r="B27" s="41"/>
      <c r="C27" s="8"/>
      <c r="D27" s="5"/>
      <c r="E27" s="5"/>
      <c r="F27" s="23"/>
      <c r="G27" s="23"/>
      <c r="H27" s="23"/>
      <c r="I27" s="5"/>
      <c r="J27" s="8" t="s">
        <v>340</v>
      </c>
      <c r="K27" s="8"/>
      <c r="L27" s="7"/>
      <c r="M27" s="5"/>
      <c r="N27" s="5"/>
      <c r="O27" s="5"/>
      <c r="P27" s="262"/>
      <c r="Q27" s="264"/>
      <c r="R27" s="5"/>
      <c r="S27" s="42"/>
      <c r="U27" s="109"/>
      <c r="V27" s="109"/>
      <c r="W27" s="109"/>
      <c r="X27" s="4"/>
      <c r="Y27" s="4"/>
      <c r="Z27" s="4"/>
      <c r="AA27" s="4"/>
      <c r="AB27" s="4"/>
    </row>
    <row r="28" spans="2:28" s="3" customFormat="1" x14ac:dyDescent="0.3">
      <c r="B28" s="41"/>
      <c r="C28" s="8" t="s">
        <v>332</v>
      </c>
      <c r="D28" s="7"/>
      <c r="E28" s="5"/>
      <c r="F28" s="89">
        <v>2025</v>
      </c>
      <c r="G28" s="31" t="str">
        <f>IF(ISTEXT(#REF!),#REF!, "")</f>
        <v/>
      </c>
      <c r="H28" s="89">
        <v>2024</v>
      </c>
      <c r="I28" s="5"/>
      <c r="J28" s="5" t="s">
        <v>341</v>
      </c>
      <c r="K28" s="8"/>
      <c r="L28" s="7"/>
      <c r="M28" s="5"/>
      <c r="N28" s="5"/>
      <c r="O28" s="5"/>
      <c r="P28" s="262"/>
      <c r="Q28" s="264"/>
      <c r="R28" s="5"/>
      <c r="S28" s="42"/>
      <c r="U28" s="109"/>
      <c r="V28" s="109"/>
      <c r="W28" s="109"/>
      <c r="X28" s="4"/>
      <c r="Y28" s="4"/>
      <c r="Z28" s="4"/>
      <c r="AA28" s="4"/>
      <c r="AB28" s="4"/>
    </row>
    <row r="29" spans="2:28" s="3" customFormat="1" x14ac:dyDescent="0.3">
      <c r="B29" s="41"/>
      <c r="C29" s="5" t="s">
        <v>333</v>
      </c>
      <c r="D29" s="5"/>
      <c r="E29" s="36"/>
      <c r="F29" s="62"/>
      <c r="G29" s="31"/>
      <c r="H29" s="173"/>
      <c r="I29" s="5"/>
      <c r="J29" s="6" t="s">
        <v>342</v>
      </c>
      <c r="K29" s="5"/>
      <c r="L29" s="5"/>
      <c r="M29" s="36"/>
      <c r="N29" s="5"/>
      <c r="O29" s="5"/>
      <c r="P29" s="262"/>
      <c r="Q29" s="264"/>
      <c r="R29" s="5"/>
      <c r="S29" s="42"/>
      <c r="U29" s="109"/>
      <c r="V29" s="109"/>
      <c r="W29" s="109"/>
      <c r="X29" s="4"/>
      <c r="Y29" s="4"/>
      <c r="Z29" s="4"/>
      <c r="AA29" s="4"/>
      <c r="AB29" s="4"/>
    </row>
    <row r="30" spans="2:28" s="3" customFormat="1" x14ac:dyDescent="0.3">
      <c r="B30" s="41"/>
      <c r="C30" s="5" t="s">
        <v>334</v>
      </c>
      <c r="D30" s="5"/>
      <c r="E30" s="36"/>
      <c r="F30" s="62"/>
      <c r="G30" s="31"/>
      <c r="H30" s="173"/>
      <c r="I30" s="5"/>
      <c r="J30" s="6" t="s">
        <v>343</v>
      </c>
      <c r="K30" s="5"/>
      <c r="L30" s="5"/>
      <c r="M30" s="5"/>
      <c r="N30" s="5"/>
      <c r="O30" s="5"/>
      <c r="P30" s="262"/>
      <c r="Q30" s="264"/>
      <c r="R30" s="5"/>
      <c r="S30" s="42"/>
      <c r="U30" s="109"/>
      <c r="V30" s="109"/>
      <c r="W30" s="109"/>
      <c r="X30" s="4"/>
      <c r="Y30" s="4"/>
      <c r="Z30" s="4"/>
      <c r="AA30" s="4"/>
      <c r="AB30" s="4"/>
    </row>
    <row r="31" spans="2:28" s="3" customFormat="1" x14ac:dyDescent="0.3">
      <c r="B31" s="41"/>
      <c r="C31" s="5" t="s">
        <v>335</v>
      </c>
      <c r="D31" s="5"/>
      <c r="E31" s="36"/>
      <c r="F31" s="62"/>
      <c r="G31" s="31"/>
      <c r="H31" s="173"/>
      <c r="I31" s="5"/>
      <c r="J31" s="5"/>
      <c r="K31" s="23"/>
      <c r="L31" s="23"/>
      <c r="M31" s="31"/>
      <c r="N31" s="5"/>
      <c r="O31" s="5"/>
      <c r="P31" s="5"/>
      <c r="Q31" s="5"/>
      <c r="R31" s="5"/>
      <c r="S31" s="42"/>
      <c r="U31" s="109"/>
      <c r="V31" s="109"/>
      <c r="W31" s="109"/>
      <c r="X31" s="4"/>
      <c r="Y31" s="4"/>
      <c r="Z31" s="4"/>
      <c r="AA31" s="4"/>
      <c r="AB31" s="4"/>
    </row>
    <row r="32" spans="2:28" s="3" customFormat="1" x14ac:dyDescent="0.3">
      <c r="B32" s="41"/>
      <c r="C32" s="5" t="s">
        <v>336</v>
      </c>
      <c r="D32" s="5"/>
      <c r="E32" s="36"/>
      <c r="F32" s="62"/>
      <c r="G32" s="31"/>
      <c r="H32" s="173"/>
      <c r="I32" s="5"/>
      <c r="J32" s="5" t="s">
        <v>344</v>
      </c>
      <c r="K32" s="23"/>
      <c r="L32" s="23"/>
      <c r="M32" s="31"/>
      <c r="N32" s="5"/>
      <c r="O32" s="40"/>
      <c r="P32" s="5"/>
      <c r="Q32" s="5"/>
      <c r="R32" s="5"/>
      <c r="S32" s="42"/>
      <c r="U32" s="109"/>
      <c r="V32" s="109"/>
      <c r="W32" s="109"/>
      <c r="X32" s="4"/>
      <c r="Y32" s="4"/>
      <c r="Z32" s="4"/>
      <c r="AA32" s="4"/>
      <c r="AB32" s="4"/>
    </row>
    <row r="33" spans="2:28" s="3" customFormat="1" x14ac:dyDescent="0.3">
      <c r="B33" s="41"/>
      <c r="C33" s="5" t="s">
        <v>16</v>
      </c>
      <c r="D33" s="5"/>
      <c r="E33" s="5" t="str">
        <f>IF(AND(ISNUMBER(F29), ISNUMBER(F31), (F29+10*F31)&lt;&gt;F33), (F29+10*F31), "")</f>
        <v/>
      </c>
      <c r="F33" s="173" t="str">
        <f>IF(AND(ISNUMBER(F29), ISNUMBER(F31)), F29+10*F31, "")</f>
        <v/>
      </c>
      <c r="G33" s="31"/>
      <c r="H33" s="173" t="str">
        <f>IF(AND(ISNUMBER(H29), ISNUMBER(H31)), H29+10*H31, "")</f>
        <v/>
      </c>
      <c r="I33" s="5"/>
      <c r="J33" s="5" t="s">
        <v>345</v>
      </c>
      <c r="K33" s="23"/>
      <c r="L33" s="23"/>
      <c r="M33" s="31"/>
      <c r="N33" s="5"/>
      <c r="O33" s="40"/>
      <c r="P33" s="346"/>
      <c r="Q33" s="347"/>
      <c r="R33" s="5"/>
      <c r="S33" s="42"/>
      <c r="U33" s="109"/>
      <c r="V33" s="109"/>
      <c r="W33" s="109"/>
      <c r="X33" s="4"/>
      <c r="Y33" s="4"/>
      <c r="Z33" s="4"/>
      <c r="AA33" s="4"/>
      <c r="AB33" s="4"/>
    </row>
    <row r="34" spans="2:28" s="3" customFormat="1" x14ac:dyDescent="0.3">
      <c r="B34" s="41"/>
      <c r="C34" s="5"/>
      <c r="D34" s="5"/>
      <c r="E34" s="5"/>
      <c r="F34" s="5"/>
      <c r="G34" s="5"/>
      <c r="H34" s="5"/>
      <c r="I34" s="5"/>
      <c r="J34" s="5"/>
      <c r="K34" s="23"/>
      <c r="L34" s="23"/>
      <c r="M34" s="31"/>
      <c r="N34" s="5"/>
      <c r="O34" s="40"/>
      <c r="P34" s="5"/>
      <c r="Q34" s="5"/>
      <c r="R34" s="5"/>
      <c r="S34" s="42"/>
      <c r="U34" s="109"/>
      <c r="V34" s="109"/>
      <c r="W34" s="109"/>
      <c r="X34" s="4"/>
      <c r="Y34" s="4"/>
      <c r="Z34" s="4"/>
      <c r="AA34" s="4"/>
      <c r="AB34" s="4"/>
    </row>
    <row r="35" spans="2:28" s="3" customFormat="1" x14ac:dyDescent="0.3">
      <c r="B35" s="41"/>
      <c r="C35" s="8" t="s">
        <v>337</v>
      </c>
      <c r="D35" s="5"/>
      <c r="E35" s="5"/>
      <c r="F35" s="262"/>
      <c r="G35" s="263"/>
      <c r="H35" s="264"/>
      <c r="I35" s="5"/>
      <c r="J35" s="5" t="s">
        <v>346</v>
      </c>
      <c r="K35" s="5"/>
      <c r="L35" s="5"/>
      <c r="M35" s="5"/>
      <c r="N35" s="5"/>
      <c r="O35" s="5"/>
      <c r="P35" s="5"/>
      <c r="Q35" s="5"/>
      <c r="R35" s="5"/>
      <c r="S35" s="42"/>
      <c r="U35" s="109"/>
      <c r="V35" s="109"/>
      <c r="W35" s="109"/>
      <c r="X35" s="4"/>
      <c r="Y35" s="4"/>
      <c r="Z35" s="4"/>
      <c r="AA35" s="4"/>
      <c r="AB35" s="4"/>
    </row>
    <row r="36" spans="2:28" s="3" customFormat="1" x14ac:dyDescent="0.3">
      <c r="B36" s="41"/>
      <c r="C36" s="5" t="s">
        <v>338</v>
      </c>
      <c r="D36" s="5"/>
      <c r="E36" s="5"/>
      <c r="F36" s="262"/>
      <c r="G36" s="263"/>
      <c r="H36" s="264"/>
      <c r="I36" s="5"/>
      <c r="J36" s="5" t="s">
        <v>347</v>
      </c>
      <c r="K36" s="5"/>
      <c r="L36" s="5"/>
      <c r="M36" s="5"/>
      <c r="N36" s="5"/>
      <c r="O36" s="5"/>
      <c r="P36" s="330"/>
      <c r="Q36" s="332"/>
      <c r="R36" s="5"/>
      <c r="S36" s="42"/>
      <c r="U36" s="109"/>
      <c r="V36" s="109"/>
      <c r="W36" s="109"/>
      <c r="X36" s="4"/>
      <c r="Y36" s="4"/>
      <c r="Z36" s="4"/>
      <c r="AA36" s="4"/>
      <c r="AB36" s="4"/>
    </row>
    <row r="37" spans="2:28" s="3" customFormat="1" x14ac:dyDescent="0.3">
      <c r="B37" s="41"/>
      <c r="C37" s="5" t="s">
        <v>339</v>
      </c>
      <c r="D37" s="5"/>
      <c r="E37" s="5"/>
      <c r="F37" s="262"/>
      <c r="G37" s="263"/>
      <c r="H37" s="264"/>
      <c r="I37" s="5"/>
      <c r="J37" s="5"/>
      <c r="K37" s="5"/>
      <c r="L37" s="5"/>
      <c r="M37" s="5"/>
      <c r="N37" s="5"/>
      <c r="O37" s="5"/>
      <c r="P37" s="5"/>
      <c r="Q37" s="5"/>
      <c r="R37" s="5"/>
      <c r="S37" s="42"/>
      <c r="U37" s="109"/>
      <c r="V37" s="109"/>
      <c r="W37" s="109"/>
      <c r="X37" s="4"/>
      <c r="Y37" s="4"/>
      <c r="Z37" s="4"/>
      <c r="AA37" s="4"/>
      <c r="AB37" s="4"/>
    </row>
    <row r="38" spans="2:28" s="3" customFormat="1" ht="14.5" thickBot="1" x14ac:dyDescent="0.35">
      <c r="B38" s="63"/>
      <c r="C38" s="64"/>
      <c r="D38" s="64"/>
      <c r="E38" s="64"/>
      <c r="F38" s="64"/>
      <c r="G38" s="64"/>
      <c r="H38" s="64"/>
      <c r="I38" s="64"/>
      <c r="J38" s="64"/>
      <c r="K38" s="64"/>
      <c r="L38" s="64"/>
      <c r="M38" s="64"/>
      <c r="N38" s="64"/>
      <c r="O38" s="64"/>
      <c r="P38" s="64"/>
      <c r="Q38" s="64"/>
      <c r="R38" s="64"/>
      <c r="S38" s="65"/>
      <c r="U38" s="109"/>
      <c r="V38" s="109"/>
      <c r="W38" s="109"/>
      <c r="X38" s="4"/>
      <c r="Y38" s="4"/>
      <c r="Z38" s="4"/>
      <c r="AA38" s="4"/>
      <c r="AB38" s="4"/>
    </row>
    <row r="39" spans="2:28" s="3" customFormat="1" ht="14.5" thickBot="1" x14ac:dyDescent="0.35">
      <c r="B39" s="66"/>
      <c r="C39" s="66"/>
      <c r="D39" s="66"/>
      <c r="E39" s="66"/>
      <c r="F39" s="66"/>
      <c r="G39" s="66"/>
      <c r="H39" s="66"/>
      <c r="I39" s="66"/>
      <c r="J39" s="66"/>
      <c r="K39" s="66"/>
      <c r="L39" s="66"/>
      <c r="M39" s="66"/>
      <c r="N39" s="66"/>
      <c r="O39" s="66"/>
      <c r="P39" s="66"/>
      <c r="Q39" s="66"/>
      <c r="R39" s="66"/>
      <c r="S39" s="66"/>
      <c r="U39" s="109"/>
      <c r="V39" s="109"/>
      <c r="W39" s="109"/>
      <c r="X39" s="4"/>
      <c r="Y39" s="4"/>
      <c r="Z39" s="4"/>
      <c r="AA39" s="4"/>
      <c r="AB39" s="4"/>
    </row>
    <row r="40" spans="2:28" s="3" customFormat="1" ht="14.5" thickTop="1" x14ac:dyDescent="0.3">
      <c r="B40" s="67"/>
      <c r="C40" s="68"/>
      <c r="D40" s="68"/>
      <c r="E40" s="68"/>
      <c r="F40" s="68"/>
      <c r="G40" s="68"/>
      <c r="H40" s="68"/>
      <c r="I40" s="68"/>
      <c r="J40" s="267"/>
      <c r="K40" s="268"/>
      <c r="L40" s="68"/>
      <c r="M40" s="68"/>
      <c r="N40" s="68"/>
      <c r="O40" s="68"/>
      <c r="P40" s="68"/>
      <c r="Q40" s="68"/>
      <c r="R40" s="68"/>
      <c r="S40" s="69"/>
      <c r="U40" s="109"/>
      <c r="V40" s="109"/>
      <c r="W40" s="109"/>
      <c r="X40" s="4"/>
      <c r="Y40" s="4"/>
      <c r="Z40" s="4"/>
      <c r="AA40" s="4"/>
      <c r="AB40" s="4"/>
    </row>
    <row r="41" spans="2:28" s="3" customFormat="1" ht="18" x14ac:dyDescent="0.4">
      <c r="B41" s="54"/>
      <c r="C41" s="100" t="s">
        <v>348</v>
      </c>
      <c r="D41" s="5"/>
      <c r="E41" s="5"/>
      <c r="F41" s="5"/>
      <c r="G41" s="5"/>
      <c r="H41" s="5"/>
      <c r="I41" s="5"/>
      <c r="J41" s="233"/>
      <c r="K41" s="245"/>
      <c r="L41" s="5"/>
      <c r="M41" s="348" t="s">
        <v>349</v>
      </c>
      <c r="N41" s="348"/>
      <c r="O41" s="5"/>
      <c r="P41" s="5"/>
      <c r="Q41" s="5"/>
      <c r="R41" s="5"/>
      <c r="S41" s="55"/>
      <c r="U41" s="109"/>
      <c r="V41" s="109"/>
      <c r="W41" s="109"/>
      <c r="X41" s="4"/>
      <c r="Y41" s="4"/>
      <c r="Z41" s="4"/>
      <c r="AA41" s="4"/>
      <c r="AB41" s="4"/>
    </row>
    <row r="42" spans="2:28" s="3" customFormat="1" x14ac:dyDescent="0.3">
      <c r="B42" s="54"/>
      <c r="C42" s="8"/>
      <c r="D42" s="5"/>
      <c r="E42" s="5"/>
      <c r="F42" s="5"/>
      <c r="G42" s="5"/>
      <c r="H42" s="5"/>
      <c r="I42" s="5"/>
      <c r="J42" s="252"/>
      <c r="K42" s="253"/>
      <c r="L42" s="5"/>
      <c r="M42" s="340" t="s">
        <v>350</v>
      </c>
      <c r="N42" s="340"/>
      <c r="O42" s="5"/>
      <c r="P42" s="5"/>
      <c r="Q42" s="5"/>
      <c r="R42" s="5"/>
      <c r="S42" s="55"/>
      <c r="U42" s="109"/>
      <c r="V42" s="109"/>
      <c r="W42" s="109"/>
      <c r="X42" s="4"/>
      <c r="Y42" s="4"/>
      <c r="Z42" s="4"/>
      <c r="AA42" s="4"/>
      <c r="AB42" s="4"/>
    </row>
    <row r="43" spans="2:28" s="3" customFormat="1" x14ac:dyDescent="0.3">
      <c r="B43" s="54"/>
      <c r="C43" s="24">
        <v>2.1</v>
      </c>
      <c r="D43" s="10" t="s">
        <v>351</v>
      </c>
      <c r="E43" s="5"/>
      <c r="F43" s="5"/>
      <c r="G43" s="5"/>
      <c r="H43" s="220" t="str">
        <f>IF(AND(ISNUMBER(J46), ISNUMBER(J47), SUM(J46:J47)&lt;&gt;J43), SUM(J46:J47), "")</f>
        <v/>
      </c>
      <c r="I43" s="255"/>
      <c r="J43" s="256"/>
      <c r="K43" s="399"/>
      <c r="L43" s="5"/>
      <c r="M43" s="251"/>
      <c r="N43" s="339"/>
      <c r="O43" s="5"/>
      <c r="P43" s="233" t="str">
        <f>IF(AND(ISNUMBER(J43), ISBLANK(M43)), "←  indicate the unit of measurement", "")</f>
        <v/>
      </c>
      <c r="Q43" s="245"/>
      <c r="R43" s="245"/>
      <c r="S43" s="249"/>
      <c r="U43" s="109"/>
      <c r="V43" s="109"/>
      <c r="W43" s="109"/>
      <c r="X43" s="4"/>
      <c r="Y43" s="4"/>
      <c r="Z43" s="4"/>
      <c r="AA43" s="4"/>
      <c r="AB43" s="4"/>
    </row>
    <row r="44" spans="2:28" s="3" customFormat="1" x14ac:dyDescent="0.3">
      <c r="B44" s="54"/>
      <c r="C44" s="26" t="s">
        <v>109</v>
      </c>
      <c r="D44" s="5" t="s">
        <v>352</v>
      </c>
      <c r="E44" s="5"/>
      <c r="F44" s="5"/>
      <c r="G44" s="5"/>
      <c r="H44" s="233"/>
      <c r="I44" s="245"/>
      <c r="J44" s="397"/>
      <c r="K44" s="398"/>
      <c r="L44" s="5"/>
      <c r="M44" s="251"/>
      <c r="N44" s="339"/>
      <c r="O44" s="5"/>
      <c r="P44" s="233"/>
      <c r="Q44" s="245"/>
      <c r="R44" s="245"/>
      <c r="S44" s="249"/>
      <c r="U44" s="109"/>
      <c r="V44" s="109"/>
      <c r="W44" s="109"/>
      <c r="X44" s="4"/>
      <c r="Y44" s="4"/>
      <c r="Z44" s="4"/>
      <c r="AA44" s="4"/>
      <c r="AB44" s="4"/>
    </row>
    <row r="45" spans="2:28" s="3" customFormat="1" x14ac:dyDescent="0.3">
      <c r="B45" s="54"/>
      <c r="C45" s="26" t="s">
        <v>110</v>
      </c>
      <c r="D45" s="5" t="s">
        <v>353</v>
      </c>
      <c r="E45" s="5"/>
      <c r="F45" s="5"/>
      <c r="G45" s="5"/>
      <c r="H45" s="5"/>
      <c r="I45" s="36"/>
      <c r="J45" s="262"/>
      <c r="K45" s="264"/>
      <c r="L45" s="5"/>
      <c r="M45" s="251"/>
      <c r="N45" s="339"/>
      <c r="O45" s="5"/>
      <c r="P45" s="5"/>
      <c r="Q45" s="36"/>
      <c r="R45" s="36"/>
      <c r="S45" s="86"/>
      <c r="U45" s="109"/>
      <c r="V45" s="109"/>
      <c r="W45" s="109"/>
      <c r="X45" s="4"/>
      <c r="Y45" s="4"/>
      <c r="Z45" s="4"/>
      <c r="AA45" s="4"/>
      <c r="AB45" s="4"/>
    </row>
    <row r="46" spans="2:28" s="3" customFormat="1" x14ac:dyDescent="0.3">
      <c r="B46" s="54"/>
      <c r="C46" s="26" t="s">
        <v>111</v>
      </c>
      <c r="D46" s="5" t="s">
        <v>354</v>
      </c>
      <c r="E46" s="5"/>
      <c r="F46" s="5"/>
      <c r="G46" s="5"/>
      <c r="H46" s="233"/>
      <c r="I46" s="245"/>
      <c r="J46" s="251"/>
      <c r="K46" s="339"/>
      <c r="L46" s="5"/>
      <c r="M46" s="251"/>
      <c r="N46" s="339"/>
      <c r="O46" s="5"/>
      <c r="P46" s="233" t="str">
        <f>IF(AND(ISNUMBER(J46), ISBLANK(M46)), "←  indicate the unit of measurement", "")</f>
        <v/>
      </c>
      <c r="Q46" s="245"/>
      <c r="R46" s="245"/>
      <c r="S46" s="249"/>
      <c r="U46" s="109"/>
      <c r="V46" s="109"/>
      <c r="W46" s="109"/>
      <c r="X46" s="4"/>
      <c r="Y46" s="4"/>
      <c r="Z46" s="4"/>
      <c r="AA46" s="4"/>
      <c r="AB46" s="4"/>
    </row>
    <row r="47" spans="2:28" s="3" customFormat="1" x14ac:dyDescent="0.3">
      <c r="B47" s="54"/>
      <c r="C47" s="27" t="s">
        <v>112</v>
      </c>
      <c r="D47" s="38" t="s">
        <v>355</v>
      </c>
      <c r="E47" s="5"/>
      <c r="F47" s="5"/>
      <c r="G47" s="5"/>
      <c r="H47" s="233"/>
      <c r="I47" s="245"/>
      <c r="J47" s="251"/>
      <c r="K47" s="339"/>
      <c r="L47" s="5"/>
      <c r="M47" s="251"/>
      <c r="N47" s="339"/>
      <c r="O47" s="5"/>
      <c r="P47" s="233" t="str">
        <f>IF(AND(ISNUMBER(J47), ISBLANK(M47)), "←  indicate the unit of measurement", "")</f>
        <v/>
      </c>
      <c r="Q47" s="245"/>
      <c r="R47" s="245"/>
      <c r="S47" s="249"/>
      <c r="U47" s="109"/>
      <c r="V47" s="109"/>
      <c r="W47" s="109"/>
      <c r="X47" s="4"/>
      <c r="Y47" s="4"/>
      <c r="Z47" s="4"/>
      <c r="AA47" s="4"/>
      <c r="AB47" s="4"/>
    </row>
    <row r="48" spans="2:28" s="3" customFormat="1" x14ac:dyDescent="0.3">
      <c r="B48" s="54"/>
      <c r="C48" s="27" t="s">
        <v>113</v>
      </c>
      <c r="D48" s="34" t="s">
        <v>356</v>
      </c>
      <c r="E48" s="5"/>
      <c r="F48" s="5"/>
      <c r="G48" s="5"/>
      <c r="H48" s="233"/>
      <c r="I48" s="245"/>
      <c r="J48" s="397"/>
      <c r="K48" s="398"/>
      <c r="L48" s="5"/>
      <c r="M48" s="251"/>
      <c r="N48" s="339"/>
      <c r="O48" s="5"/>
      <c r="P48" s="233"/>
      <c r="Q48" s="245"/>
      <c r="R48" s="245"/>
      <c r="S48" s="249"/>
      <c r="U48" s="109"/>
      <c r="V48" s="109"/>
      <c r="W48" s="109"/>
      <c r="X48" s="4"/>
      <c r="Y48" s="4"/>
      <c r="Z48" s="4"/>
      <c r="AA48" s="4"/>
      <c r="AB48" s="4"/>
    </row>
    <row r="49" spans="2:28" s="3" customFormat="1" x14ac:dyDescent="0.3">
      <c r="B49" s="54"/>
      <c r="C49" s="27" t="s">
        <v>114</v>
      </c>
      <c r="D49" s="39" t="s">
        <v>357</v>
      </c>
      <c r="E49" s="5"/>
      <c r="F49" s="5"/>
      <c r="G49" s="5"/>
      <c r="H49" s="233"/>
      <c r="I49" s="245"/>
      <c r="J49" s="397"/>
      <c r="K49" s="398"/>
      <c r="L49" s="5"/>
      <c r="M49" s="251"/>
      <c r="N49" s="339"/>
      <c r="O49" s="5"/>
      <c r="P49" s="233"/>
      <c r="Q49" s="245"/>
      <c r="R49" s="245"/>
      <c r="S49" s="249"/>
      <c r="U49" s="109"/>
      <c r="V49" s="109"/>
      <c r="W49" s="109"/>
      <c r="X49" s="4"/>
      <c r="Y49" s="4"/>
      <c r="Z49" s="4"/>
      <c r="AA49" s="4"/>
      <c r="AB49" s="4"/>
    </row>
    <row r="50" spans="2:28" s="3" customFormat="1" x14ac:dyDescent="0.3">
      <c r="B50" s="54"/>
      <c r="C50" s="43"/>
      <c r="D50" s="8"/>
      <c r="E50" s="5"/>
      <c r="F50" s="5"/>
      <c r="G50" s="5"/>
      <c r="H50" s="5"/>
      <c r="I50" s="36"/>
      <c r="J50" s="36"/>
      <c r="K50" s="36"/>
      <c r="L50" s="5"/>
      <c r="M50" s="5"/>
      <c r="N50" s="5"/>
      <c r="O50" s="5"/>
      <c r="P50" s="5"/>
      <c r="Q50" s="36"/>
      <c r="R50" s="36"/>
      <c r="S50" s="86"/>
      <c r="U50" s="109"/>
      <c r="V50" s="109"/>
      <c r="W50" s="109"/>
      <c r="X50" s="4"/>
      <c r="Y50" s="4"/>
      <c r="Z50" s="4"/>
      <c r="AA50" s="4"/>
      <c r="AB50" s="4"/>
    </row>
    <row r="51" spans="2:28" s="3" customFormat="1" x14ac:dyDescent="0.3">
      <c r="B51" s="54"/>
      <c r="C51" s="28">
        <v>2.2000000000000002</v>
      </c>
      <c r="D51" s="334" t="s">
        <v>358</v>
      </c>
      <c r="E51" s="334"/>
      <c r="F51" s="334"/>
      <c r="G51" s="5"/>
      <c r="H51" s="5"/>
      <c r="I51" s="5"/>
      <c r="J51" s="340"/>
      <c r="K51" s="340"/>
      <c r="L51" s="5"/>
      <c r="M51" s="5"/>
      <c r="N51" s="5"/>
      <c r="O51" s="5"/>
      <c r="P51" s="5"/>
      <c r="Q51" s="36"/>
      <c r="R51" s="36"/>
      <c r="S51" s="86"/>
      <c r="U51" s="109"/>
      <c r="V51" s="109"/>
      <c r="W51" s="109"/>
      <c r="X51" s="4"/>
      <c r="Y51" s="4"/>
      <c r="Z51" s="4"/>
      <c r="AA51" s="4"/>
      <c r="AB51" s="4"/>
    </row>
    <row r="52" spans="2:28" s="3" customFormat="1" x14ac:dyDescent="0.3">
      <c r="B52" s="54"/>
      <c r="C52" s="26" t="s">
        <v>115</v>
      </c>
      <c r="D52" s="232" t="s">
        <v>359</v>
      </c>
      <c r="E52" s="233"/>
      <c r="F52" s="233"/>
      <c r="G52" s="233"/>
      <c r="H52" s="233"/>
      <c r="I52" s="234"/>
      <c r="J52" s="251"/>
      <c r="K52" s="339"/>
      <c r="L52" s="5"/>
      <c r="M52" s="5"/>
      <c r="N52" s="5"/>
      <c r="O52" s="5"/>
      <c r="P52" s="5"/>
      <c r="Q52" s="36"/>
      <c r="R52" s="36"/>
      <c r="S52" s="86"/>
      <c r="U52" s="109"/>
      <c r="V52" s="109"/>
      <c r="W52" s="109"/>
      <c r="X52" s="4"/>
      <c r="Y52" s="4"/>
      <c r="Z52" s="4"/>
      <c r="AA52" s="4"/>
      <c r="AB52" s="4"/>
    </row>
    <row r="53" spans="2:28" s="3" customFormat="1" x14ac:dyDescent="0.3">
      <c r="B53" s="54"/>
      <c r="C53" s="26" t="s">
        <v>116</v>
      </c>
      <c r="D53" s="232" t="s">
        <v>360</v>
      </c>
      <c r="E53" s="233"/>
      <c r="F53" s="233"/>
      <c r="G53" s="233"/>
      <c r="H53" s="233"/>
      <c r="I53" s="234"/>
      <c r="J53" s="251"/>
      <c r="K53" s="339"/>
      <c r="L53" s="5"/>
      <c r="M53" s="5"/>
      <c r="N53" s="5"/>
      <c r="O53" s="5"/>
      <c r="P53" s="5"/>
      <c r="Q53" s="36"/>
      <c r="R53" s="36"/>
      <c r="S53" s="86"/>
      <c r="U53" s="109"/>
      <c r="V53" s="109"/>
      <c r="W53" s="109"/>
      <c r="X53" s="4"/>
      <c r="Y53" s="4"/>
      <c r="Z53" s="4"/>
      <c r="AA53" s="4"/>
      <c r="AB53" s="4"/>
    </row>
    <row r="54" spans="2:28" s="11" customFormat="1" x14ac:dyDescent="0.3">
      <c r="B54" s="54"/>
      <c r="C54" s="26" t="s">
        <v>117</v>
      </c>
      <c r="D54" s="233" t="s">
        <v>361</v>
      </c>
      <c r="E54" s="245"/>
      <c r="F54" s="245"/>
      <c r="G54" s="245"/>
      <c r="H54" s="245"/>
      <c r="I54" s="338"/>
      <c r="J54" s="251"/>
      <c r="K54" s="339"/>
      <c r="L54" s="5"/>
      <c r="M54" s="5"/>
      <c r="N54" s="5"/>
      <c r="O54" s="5"/>
      <c r="P54" s="5"/>
      <c r="Q54" s="36"/>
      <c r="R54" s="36"/>
      <c r="S54" s="86"/>
      <c r="U54" s="110"/>
      <c r="V54" s="110"/>
      <c r="W54" s="110"/>
      <c r="X54" s="12"/>
      <c r="Y54" s="12"/>
      <c r="Z54" s="12"/>
      <c r="AA54" s="12"/>
      <c r="AB54" s="12"/>
    </row>
    <row r="55" spans="2:28" s="3" customFormat="1" x14ac:dyDescent="0.3">
      <c r="B55" s="54"/>
      <c r="C55" s="26" t="s">
        <v>118</v>
      </c>
      <c r="D55" s="232" t="s">
        <v>362</v>
      </c>
      <c r="E55" s="233"/>
      <c r="F55" s="233"/>
      <c r="G55" s="233"/>
      <c r="H55" s="233"/>
      <c r="I55" s="234"/>
      <c r="J55" s="262"/>
      <c r="K55" s="264"/>
      <c r="L55" s="5"/>
      <c r="M55" s="5"/>
      <c r="N55" s="5"/>
      <c r="O55" s="5"/>
      <c r="P55" s="5"/>
      <c r="Q55" s="36"/>
      <c r="R55" s="36"/>
      <c r="S55" s="86"/>
      <c r="U55" s="109"/>
      <c r="V55" s="109"/>
      <c r="W55" s="109"/>
      <c r="X55" s="4"/>
      <c r="Y55" s="4"/>
      <c r="Z55" s="4"/>
      <c r="AA55" s="4"/>
      <c r="AB55" s="4"/>
    </row>
    <row r="56" spans="2:28" s="3" customFormat="1" x14ac:dyDescent="0.3">
      <c r="B56" s="54"/>
      <c r="C56" s="26" t="s">
        <v>119</v>
      </c>
      <c r="D56" s="232" t="s">
        <v>363</v>
      </c>
      <c r="E56" s="233"/>
      <c r="F56" s="233"/>
      <c r="G56" s="233"/>
      <c r="H56" s="233"/>
      <c r="I56" s="234"/>
      <c r="J56" s="262"/>
      <c r="K56" s="264"/>
      <c r="L56" s="5"/>
      <c r="M56" s="5"/>
      <c r="N56" s="5"/>
      <c r="O56" s="5"/>
      <c r="P56" s="5"/>
      <c r="Q56" s="36"/>
      <c r="R56" s="36"/>
      <c r="S56" s="86"/>
      <c r="U56" s="109"/>
      <c r="V56" s="109"/>
      <c r="W56" s="109"/>
      <c r="X56" s="4"/>
      <c r="Y56" s="4"/>
      <c r="Z56" s="4"/>
      <c r="AA56" s="4"/>
      <c r="AB56" s="4"/>
    </row>
    <row r="57" spans="2:28" s="3" customFormat="1" x14ac:dyDescent="0.3">
      <c r="B57" s="54"/>
      <c r="C57" s="27" t="s">
        <v>120</v>
      </c>
      <c r="D57" s="235" t="s">
        <v>364</v>
      </c>
      <c r="E57" s="235"/>
      <c r="F57" s="235"/>
      <c r="G57" s="235"/>
      <c r="H57" s="235"/>
      <c r="I57" s="236"/>
      <c r="J57" s="262"/>
      <c r="K57" s="264"/>
      <c r="L57" s="5"/>
      <c r="M57" s="5"/>
      <c r="N57" s="5"/>
      <c r="O57" s="5"/>
      <c r="P57" s="5"/>
      <c r="Q57" s="36"/>
      <c r="R57" s="36"/>
      <c r="S57" s="86"/>
      <c r="U57" s="109"/>
      <c r="V57" s="109"/>
      <c r="W57" s="109"/>
      <c r="X57" s="4"/>
      <c r="Y57" s="4"/>
      <c r="Z57" s="4"/>
      <c r="AA57" s="4"/>
      <c r="AB57" s="4"/>
    </row>
    <row r="58" spans="2:28" s="3" customFormat="1" x14ac:dyDescent="0.3">
      <c r="B58" s="54"/>
      <c r="C58" s="26" t="s">
        <v>121</v>
      </c>
      <c r="D58" s="237" t="s">
        <v>365</v>
      </c>
      <c r="E58" s="233"/>
      <c r="F58" s="233"/>
      <c r="G58" s="233"/>
      <c r="H58" s="233"/>
      <c r="I58" s="234"/>
      <c r="J58" s="262"/>
      <c r="K58" s="264"/>
      <c r="L58" s="5"/>
      <c r="M58" s="5"/>
      <c r="N58" s="5"/>
      <c r="O58" s="5"/>
      <c r="P58" s="5"/>
      <c r="Q58" s="36"/>
      <c r="R58" s="36"/>
      <c r="S58" s="86"/>
      <c r="U58" s="109"/>
      <c r="V58" s="109"/>
      <c r="W58" s="109"/>
      <c r="X58" s="4"/>
      <c r="Y58" s="4"/>
      <c r="Z58" s="4"/>
      <c r="AA58" s="4"/>
      <c r="AB58" s="4"/>
    </row>
    <row r="59" spans="2:28" s="11" customFormat="1" ht="14.5" thickBot="1" x14ac:dyDescent="0.35">
      <c r="B59" s="56"/>
      <c r="C59" s="44"/>
      <c r="D59" s="44"/>
      <c r="E59" s="44"/>
      <c r="F59" s="44"/>
      <c r="G59" s="44"/>
      <c r="H59" s="44"/>
      <c r="I59" s="44"/>
      <c r="J59" s="323"/>
      <c r="K59" s="323"/>
      <c r="L59" s="44"/>
      <c r="M59" s="282"/>
      <c r="N59" s="282"/>
      <c r="O59" s="44"/>
      <c r="P59" s="324"/>
      <c r="Q59" s="324"/>
      <c r="R59" s="324"/>
      <c r="S59" s="325"/>
      <c r="U59" s="110"/>
      <c r="V59" s="110"/>
      <c r="W59" s="110"/>
      <c r="X59" s="12"/>
      <c r="Y59" s="12"/>
      <c r="Z59" s="12"/>
      <c r="AA59" s="12"/>
      <c r="AB59" s="12"/>
    </row>
    <row r="60" spans="2:28" s="3" customFormat="1" ht="15" thickTop="1" thickBot="1" x14ac:dyDescent="0.35">
      <c r="B60" s="45"/>
      <c r="C60" s="45"/>
      <c r="D60" s="45"/>
      <c r="E60" s="45"/>
      <c r="F60" s="45"/>
      <c r="G60" s="45"/>
      <c r="H60" s="45"/>
      <c r="I60" s="45"/>
      <c r="J60" s="45"/>
      <c r="K60" s="45"/>
      <c r="L60" s="45"/>
      <c r="M60" s="45"/>
      <c r="N60" s="45"/>
      <c r="O60" s="45"/>
      <c r="P60" s="45"/>
      <c r="Q60" s="45"/>
      <c r="R60" s="45"/>
      <c r="S60" s="45"/>
      <c r="U60" s="109"/>
      <c r="V60" s="109"/>
      <c r="W60" s="109"/>
      <c r="X60" s="4"/>
      <c r="Y60" s="4"/>
      <c r="Z60" s="4"/>
      <c r="AA60" s="4"/>
      <c r="AB60" s="4"/>
    </row>
    <row r="61" spans="2:28" s="4" customFormat="1" ht="14.5" thickTop="1" x14ac:dyDescent="0.3">
      <c r="B61" s="67"/>
      <c r="C61" s="68"/>
      <c r="D61" s="68"/>
      <c r="E61" s="68"/>
      <c r="F61" s="68"/>
      <c r="G61" s="68"/>
      <c r="H61" s="68"/>
      <c r="I61" s="68"/>
      <c r="J61" s="68"/>
      <c r="K61" s="68"/>
      <c r="L61" s="68"/>
      <c r="M61" s="68"/>
      <c r="N61" s="68"/>
      <c r="O61" s="68"/>
      <c r="P61" s="90"/>
      <c r="Q61" s="68"/>
      <c r="R61" s="91"/>
      <c r="S61" s="70"/>
      <c r="U61" s="109"/>
      <c r="V61" s="109"/>
      <c r="W61" s="109"/>
    </row>
    <row r="62" spans="2:28" s="4" customFormat="1" ht="18" x14ac:dyDescent="0.4">
      <c r="B62" s="54"/>
      <c r="C62" s="100" t="s">
        <v>366</v>
      </c>
      <c r="D62" s="5"/>
      <c r="E62" s="5"/>
      <c r="F62" s="5"/>
      <c r="G62" s="5"/>
      <c r="H62" s="5"/>
      <c r="I62" s="5"/>
      <c r="J62" s="5"/>
      <c r="K62" s="5"/>
      <c r="L62" s="5"/>
      <c r="M62" s="53"/>
      <c r="N62" s="5"/>
      <c r="O62" s="5"/>
      <c r="P62" s="5"/>
      <c r="Q62" s="5"/>
      <c r="R62" s="5"/>
      <c r="S62" s="71"/>
      <c r="U62" s="109"/>
      <c r="V62" s="109"/>
      <c r="W62" s="109"/>
    </row>
    <row r="63" spans="2:28" s="4" customFormat="1" ht="18.5" thickBot="1" x14ac:dyDescent="0.45">
      <c r="B63" s="54"/>
      <c r="C63" s="100"/>
      <c r="D63" s="5"/>
      <c r="E63" s="5"/>
      <c r="F63" s="5"/>
      <c r="G63" s="5"/>
      <c r="H63" s="5"/>
      <c r="I63" s="5"/>
      <c r="J63" s="5"/>
      <c r="K63" s="5"/>
      <c r="L63" s="5"/>
      <c r="M63" s="53"/>
      <c r="N63" s="5"/>
      <c r="O63" s="5"/>
      <c r="P63" s="5"/>
      <c r="Q63" s="5"/>
      <c r="R63" s="5"/>
      <c r="S63" s="71"/>
      <c r="U63" s="109"/>
      <c r="V63" s="109"/>
      <c r="W63" s="109"/>
    </row>
    <row r="64" spans="2:28" s="4" customFormat="1" ht="14.5" thickBot="1" x14ac:dyDescent="0.35">
      <c r="B64" s="54"/>
      <c r="C64" s="9">
        <v>3.1</v>
      </c>
      <c r="D64" s="10" t="s">
        <v>367</v>
      </c>
      <c r="E64" s="5"/>
      <c r="F64" s="5"/>
      <c r="G64" s="5"/>
      <c r="H64" s="5"/>
      <c r="I64" s="5"/>
      <c r="J64" s="5"/>
      <c r="K64" s="238"/>
      <c r="L64" s="239"/>
      <c r="M64" s="240"/>
      <c r="N64" s="5"/>
      <c r="O64" s="220" t="str">
        <f>IF(AND(ISNUMBER(K64), ISNUMBER(K67), K64&gt;K67), "5.2 &lt; 5.1", "")</f>
        <v/>
      </c>
      <c r="P64" s="354"/>
      <c r="Q64" s="354"/>
      <c r="R64" s="92"/>
      <c r="S64" s="71"/>
      <c r="U64" s="109"/>
      <c r="V64" s="109"/>
      <c r="W64" s="109"/>
    </row>
    <row r="65" spans="2:28" ht="14.5" thickBot="1" x14ac:dyDescent="0.35">
      <c r="B65" s="54"/>
      <c r="C65" s="30" t="s">
        <v>19</v>
      </c>
      <c r="D65" s="6" t="s">
        <v>371</v>
      </c>
      <c r="E65" s="5"/>
      <c r="F65" s="5"/>
      <c r="G65" s="5"/>
      <c r="H65" s="5"/>
      <c r="I65" s="5"/>
      <c r="J65" s="5"/>
      <c r="K65" s="238"/>
      <c r="L65" s="239"/>
      <c r="M65" s="240"/>
      <c r="N65" s="5"/>
      <c r="O65" s="31"/>
      <c r="P65" s="33"/>
      <c r="Q65" s="33"/>
      <c r="R65" s="92"/>
      <c r="S65" s="71"/>
    </row>
    <row r="66" spans="2:28" s="3" customFormat="1" ht="14.5" thickBot="1" x14ac:dyDescent="0.35">
      <c r="B66" s="54"/>
      <c r="C66" s="30" t="s">
        <v>21</v>
      </c>
      <c r="D66" s="6" t="s">
        <v>372</v>
      </c>
      <c r="E66" s="5"/>
      <c r="F66" s="5"/>
      <c r="G66" s="5"/>
      <c r="H66" s="5"/>
      <c r="I66" s="5"/>
      <c r="J66" s="5"/>
      <c r="K66" s="238"/>
      <c r="L66" s="239"/>
      <c r="M66" s="240"/>
      <c r="N66" s="5"/>
      <c r="O66" s="31"/>
      <c r="P66" s="33"/>
      <c r="Q66" s="33"/>
      <c r="R66" s="92"/>
      <c r="S66" s="71"/>
      <c r="U66" s="109"/>
      <c r="V66" s="109"/>
      <c r="W66" s="109"/>
      <c r="X66" s="4"/>
      <c r="Y66" s="4"/>
      <c r="Z66" s="4"/>
      <c r="AA66" s="4"/>
      <c r="AB66" s="4"/>
    </row>
    <row r="67" spans="2:28" s="11" customFormat="1" ht="14.5" thickBot="1" x14ac:dyDescent="0.35">
      <c r="B67" s="54"/>
      <c r="C67" s="9">
        <v>3.2</v>
      </c>
      <c r="D67" s="10" t="s">
        <v>368</v>
      </c>
      <c r="E67" s="5"/>
      <c r="F67" s="5"/>
      <c r="G67" s="5"/>
      <c r="H67" s="5"/>
      <c r="I67" s="5"/>
      <c r="J67" s="5"/>
      <c r="K67" s="238"/>
      <c r="L67" s="355"/>
      <c r="M67" s="356"/>
      <c r="N67" s="5"/>
      <c r="O67" s="220" t="str">
        <f>IF(AND(ISNUMBER(K64), ISNUMBER(K67), K67&lt;K64), "5.1 &gt; 5.2", "")</f>
        <v/>
      </c>
      <c r="P67" s="354"/>
      <c r="Q67" s="354"/>
      <c r="R67" s="92"/>
      <c r="S67" s="71"/>
      <c r="U67" s="110"/>
      <c r="V67" s="110"/>
      <c r="W67" s="110"/>
      <c r="X67" s="12"/>
      <c r="Y67" s="12"/>
      <c r="Z67" s="12"/>
      <c r="AA67" s="12"/>
      <c r="AB67" s="12"/>
    </row>
    <row r="68" spans="2:28" x14ac:dyDescent="0.3">
      <c r="B68" s="54"/>
      <c r="C68" s="30"/>
      <c r="D68" s="5" t="s">
        <v>369</v>
      </c>
      <c r="E68" s="5"/>
      <c r="F68" s="5"/>
      <c r="G68" s="5"/>
      <c r="H68" s="5"/>
      <c r="I68" s="5"/>
      <c r="J68" s="5"/>
      <c r="K68" s="5"/>
      <c r="L68" s="5"/>
      <c r="M68" s="5"/>
      <c r="N68" s="5"/>
      <c r="O68" s="5"/>
      <c r="P68" s="5"/>
      <c r="Q68" s="5"/>
      <c r="R68" s="92"/>
      <c r="S68" s="71"/>
    </row>
    <row r="69" spans="2:28" s="3" customFormat="1" x14ac:dyDescent="0.3">
      <c r="B69" s="54"/>
      <c r="C69" s="30"/>
      <c r="D69" s="5" t="s">
        <v>370</v>
      </c>
      <c r="E69" s="5"/>
      <c r="F69" s="5"/>
      <c r="G69" s="5"/>
      <c r="H69" s="5"/>
      <c r="I69" s="5"/>
      <c r="J69" s="5"/>
      <c r="K69" s="5"/>
      <c r="L69" s="5"/>
      <c r="M69" s="5"/>
      <c r="N69" s="5"/>
      <c r="O69" s="5"/>
      <c r="P69" s="5"/>
      <c r="Q69" s="5"/>
      <c r="R69" s="92"/>
      <c r="S69" s="71"/>
      <c r="U69" s="109"/>
      <c r="V69" s="109"/>
      <c r="W69" s="109"/>
      <c r="X69" s="4"/>
      <c r="Y69" s="4"/>
      <c r="Z69" s="4"/>
      <c r="AA69" s="4"/>
      <c r="AB69" s="4"/>
    </row>
    <row r="70" spans="2:28" s="3" customFormat="1" ht="14.5" thickBot="1" x14ac:dyDescent="0.35">
      <c r="B70" s="56"/>
      <c r="C70" s="44"/>
      <c r="D70" s="44"/>
      <c r="E70" s="44"/>
      <c r="F70" s="44"/>
      <c r="G70" s="44"/>
      <c r="H70" s="44"/>
      <c r="I70" s="44"/>
      <c r="J70" s="44"/>
      <c r="K70" s="44"/>
      <c r="L70" s="44"/>
      <c r="M70" s="282"/>
      <c r="N70" s="282"/>
      <c r="O70" s="44"/>
      <c r="P70" s="282"/>
      <c r="Q70" s="282"/>
      <c r="R70" s="44"/>
      <c r="S70" s="57"/>
      <c r="U70" s="109"/>
      <c r="V70" s="109"/>
      <c r="W70" s="109"/>
      <c r="X70" s="4"/>
      <c r="Y70" s="4"/>
      <c r="Z70" s="4"/>
      <c r="AA70" s="4"/>
      <c r="AB70" s="4"/>
    </row>
    <row r="71" spans="2:28" s="3" customFormat="1" ht="15" thickTop="1" thickBot="1" x14ac:dyDescent="0.35">
      <c r="B71" s="45"/>
      <c r="C71" s="45"/>
      <c r="D71" s="45"/>
      <c r="E71" s="45"/>
      <c r="F71" s="45"/>
      <c r="G71" s="45"/>
      <c r="H71" s="45"/>
      <c r="I71" s="45"/>
      <c r="J71" s="45"/>
      <c r="K71" s="45"/>
      <c r="L71" s="45"/>
      <c r="M71" s="45"/>
      <c r="N71" s="45"/>
      <c r="O71" s="45"/>
      <c r="P71" s="45"/>
      <c r="Q71" s="45"/>
      <c r="R71" s="45"/>
      <c r="S71" s="45"/>
      <c r="U71" s="109"/>
      <c r="V71" s="109"/>
      <c r="W71" s="109"/>
      <c r="X71" s="4"/>
      <c r="Y71" s="4"/>
      <c r="Z71" s="4"/>
      <c r="AA71" s="4"/>
      <c r="AB71" s="4"/>
    </row>
    <row r="72" spans="2:28" s="3" customFormat="1" ht="14.5" thickTop="1" x14ac:dyDescent="0.3">
      <c r="B72" s="67"/>
      <c r="C72" s="68"/>
      <c r="D72" s="68"/>
      <c r="E72" s="68"/>
      <c r="F72" s="68"/>
      <c r="G72" s="68"/>
      <c r="H72" s="68"/>
      <c r="I72" s="68"/>
      <c r="J72" s="68"/>
      <c r="K72" s="68"/>
      <c r="L72" s="68"/>
      <c r="M72" s="68"/>
      <c r="N72" s="68"/>
      <c r="O72" s="68"/>
      <c r="P72" s="68"/>
      <c r="Q72" s="68"/>
      <c r="R72" s="68"/>
      <c r="S72" s="69"/>
      <c r="U72" s="109"/>
      <c r="V72" s="109"/>
      <c r="W72" s="109"/>
      <c r="X72" s="4"/>
      <c r="Y72" s="4"/>
      <c r="Z72" s="4"/>
      <c r="AA72" s="4"/>
      <c r="AB72" s="4"/>
    </row>
    <row r="73" spans="2:28" s="3" customFormat="1" ht="18" x14ac:dyDescent="0.4">
      <c r="B73" s="54"/>
      <c r="C73" s="100" t="s">
        <v>376</v>
      </c>
      <c r="D73" s="5"/>
      <c r="E73" s="5"/>
      <c r="F73" s="5"/>
      <c r="G73" s="5"/>
      <c r="H73" s="5"/>
      <c r="I73" s="5"/>
      <c r="J73" s="5"/>
      <c r="K73" s="5"/>
      <c r="L73" s="5"/>
      <c r="M73" s="5"/>
      <c r="N73" s="5"/>
      <c r="O73" s="5"/>
      <c r="P73" s="5"/>
      <c r="Q73" s="5"/>
      <c r="R73" s="5"/>
      <c r="S73" s="55"/>
      <c r="U73" s="109"/>
      <c r="V73" s="109"/>
      <c r="W73" s="109"/>
      <c r="X73" s="4"/>
      <c r="Y73" s="4"/>
      <c r="Z73" s="4"/>
      <c r="AA73" s="4"/>
      <c r="AB73" s="4"/>
    </row>
    <row r="74" spans="2:28" s="3" customFormat="1" ht="14.5" thickBot="1" x14ac:dyDescent="0.35">
      <c r="B74" s="54"/>
      <c r="C74" s="5"/>
      <c r="D74" s="7"/>
      <c r="E74" s="5"/>
      <c r="F74" s="5"/>
      <c r="G74" s="5"/>
      <c r="H74" s="5"/>
      <c r="I74" s="5"/>
      <c r="J74" s="5"/>
      <c r="K74" s="372" t="s">
        <v>1583</v>
      </c>
      <c r="L74" s="372"/>
      <c r="M74" s="372"/>
      <c r="N74" s="72"/>
      <c r="O74" s="387" t="s">
        <v>1584</v>
      </c>
      <c r="P74" s="387"/>
      <c r="Q74" s="387"/>
      <c r="R74" s="5"/>
      <c r="S74" s="55"/>
      <c r="U74" s="109"/>
      <c r="V74" s="109"/>
      <c r="W74" s="109"/>
      <c r="X74" s="4"/>
      <c r="Y74" s="4"/>
      <c r="Z74" s="4"/>
      <c r="AA74" s="4"/>
      <c r="AB74" s="4"/>
    </row>
    <row r="75" spans="2:28" s="3" customFormat="1" ht="16.5" thickTop="1" thickBot="1" x14ac:dyDescent="0.4">
      <c r="B75" s="54"/>
      <c r="C75" s="102">
        <v>4</v>
      </c>
      <c r="D75" s="103" t="s">
        <v>377</v>
      </c>
      <c r="E75" s="104"/>
      <c r="F75" s="103"/>
      <c r="G75" s="74"/>
      <c r="H75" s="74"/>
      <c r="I75" s="227" t="str">
        <f>IF((SUM(K77, K95, K101, K120))&lt;&gt;K75,(SUM(K77, K95, K101, K120)),"")</f>
        <v/>
      </c>
      <c r="J75" s="227"/>
      <c r="K75" s="350">
        <f>SUM(K77,K95,K101,K120)</f>
        <v>0</v>
      </c>
      <c r="L75" s="351"/>
      <c r="M75" s="352"/>
      <c r="N75" s="75"/>
      <c r="O75" s="350">
        <f>SUM(O77,O95,O101,O120)</f>
        <v>0</v>
      </c>
      <c r="P75" s="351"/>
      <c r="Q75" s="352"/>
      <c r="R75" s="93" t="str">
        <f>IF((SUM(O77, O95, O101, O120))&lt;&gt;O75,(SUM(O77, O95, O101, O120)),"")</f>
        <v/>
      </c>
      <c r="S75" s="55"/>
      <c r="U75" s="111"/>
      <c r="V75" s="111"/>
      <c r="W75" s="111"/>
      <c r="X75" s="112"/>
      <c r="Y75" s="15"/>
      <c r="Z75" s="15"/>
      <c r="AA75" s="15"/>
      <c r="AB75" s="4"/>
    </row>
    <row r="76" spans="2:28" s="3" customFormat="1" ht="15" thickTop="1" thickBot="1" x14ac:dyDescent="0.35">
      <c r="B76" s="54"/>
      <c r="C76" s="5"/>
      <c r="D76" s="7"/>
      <c r="E76" s="5"/>
      <c r="F76" s="5"/>
      <c r="G76" s="5"/>
      <c r="H76" s="5"/>
      <c r="I76" s="220"/>
      <c r="J76" s="225"/>
      <c r="K76" s="353"/>
      <c r="L76" s="353"/>
      <c r="M76" s="353"/>
      <c r="N76" s="31"/>
      <c r="O76" s="353"/>
      <c r="P76" s="353"/>
      <c r="Q76" s="353"/>
      <c r="R76" s="220"/>
      <c r="S76" s="285"/>
      <c r="U76" s="109"/>
      <c r="V76" s="109"/>
      <c r="W76" s="109"/>
      <c r="X76" s="4"/>
      <c r="Y76" s="4"/>
      <c r="Z76" s="4"/>
      <c r="AA76" s="4"/>
      <c r="AB76" s="4"/>
    </row>
    <row r="77" spans="2:28" s="3" customFormat="1" ht="14.5" thickBot="1" x14ac:dyDescent="0.35">
      <c r="B77" s="54"/>
      <c r="C77" s="28">
        <v>4.0999999999999996</v>
      </c>
      <c r="D77" s="29" t="s">
        <v>378</v>
      </c>
      <c r="E77" s="31"/>
      <c r="F77" s="31"/>
      <c r="G77" s="31"/>
      <c r="H77" s="31"/>
      <c r="I77" s="31"/>
      <c r="J77" s="31"/>
      <c r="K77" s="360">
        <f>SUM(K79,K85,K91:M93)</f>
        <v>0</v>
      </c>
      <c r="L77" s="361"/>
      <c r="M77" s="362"/>
      <c r="N77" s="31"/>
      <c r="O77" s="360">
        <f>SUM(O79,O85,O91:Q93)</f>
        <v>0</v>
      </c>
      <c r="P77" s="361"/>
      <c r="Q77" s="362"/>
      <c r="R77" s="297" t="str">
        <f>IF(SUM(O80:O83,O86:O89,O91:O93)&lt;&gt;O77, SUM(O80:O83,O86:O89,O91:O93), "")</f>
        <v/>
      </c>
      <c r="S77" s="285"/>
      <c r="U77" s="109"/>
      <c r="V77" s="109"/>
      <c r="W77" s="109"/>
      <c r="X77" s="4"/>
      <c r="Y77" s="4"/>
      <c r="Z77" s="4"/>
      <c r="AA77" s="4"/>
      <c r="AB77" s="4"/>
    </row>
    <row r="78" spans="2:28" s="3" customFormat="1" x14ac:dyDescent="0.3">
      <c r="B78" s="54"/>
      <c r="C78" s="5"/>
      <c r="D78" s="7"/>
      <c r="E78" s="5"/>
      <c r="F78" s="5"/>
      <c r="G78" s="5"/>
      <c r="H78" s="5"/>
      <c r="I78" s="220"/>
      <c r="J78" s="225"/>
      <c r="K78" s="363"/>
      <c r="L78" s="363"/>
      <c r="M78" s="363"/>
      <c r="N78" s="31"/>
      <c r="O78" s="363"/>
      <c r="P78" s="363"/>
      <c r="Q78" s="363"/>
      <c r="R78" s="31"/>
      <c r="S78" s="80"/>
      <c r="U78" s="109"/>
      <c r="V78" s="109"/>
      <c r="W78" s="109"/>
      <c r="X78" s="4"/>
      <c r="Y78" s="4"/>
      <c r="Z78" s="4"/>
      <c r="AA78" s="4"/>
      <c r="AB78" s="4"/>
    </row>
    <row r="79" spans="2:28" s="3" customFormat="1" x14ac:dyDescent="0.3">
      <c r="B79" s="54"/>
      <c r="C79" s="6" t="s">
        <v>144</v>
      </c>
      <c r="D79" s="7" t="s">
        <v>379</v>
      </c>
      <c r="E79" s="5"/>
      <c r="F79" s="5"/>
      <c r="G79" s="5"/>
      <c r="H79" s="5"/>
      <c r="I79" s="220" t="str">
        <f>IF(SUM(K80:K83)&lt;&gt;K79, SUM(K80:K83), "")</f>
        <v/>
      </c>
      <c r="J79" s="220"/>
      <c r="K79" s="256">
        <f>SUM(K80:M83)</f>
        <v>0</v>
      </c>
      <c r="L79" s="364"/>
      <c r="M79" s="257"/>
      <c r="N79" s="31"/>
      <c r="O79" s="256">
        <f>SUM(O80:O83)</f>
        <v>0</v>
      </c>
      <c r="P79" s="364"/>
      <c r="Q79" s="257"/>
      <c r="R79" s="284" t="str">
        <f>IF(SUM(O80:O83)&lt;&gt;O79, SUM(O80:O83), "")</f>
        <v/>
      </c>
      <c r="S79" s="285"/>
      <c r="U79" s="109"/>
      <c r="V79" s="109"/>
      <c r="W79" s="109"/>
      <c r="X79" s="4"/>
      <c r="Y79" s="4"/>
      <c r="Z79" s="4"/>
      <c r="AA79" s="4"/>
      <c r="AB79" s="4"/>
    </row>
    <row r="80" spans="2:28" s="3" customFormat="1" x14ac:dyDescent="0.3">
      <c r="B80" s="54"/>
      <c r="C80" s="34" t="s">
        <v>145</v>
      </c>
      <c r="D80" s="38" t="s">
        <v>380</v>
      </c>
      <c r="E80" s="5"/>
      <c r="F80" s="5"/>
      <c r="G80" s="5"/>
      <c r="H80" s="5"/>
      <c r="I80" s="233" t="str">
        <f>IF(AND((OR(ISNUMBER(K81), ISNUMBER(#REF!), ISNUMBER(K82), ISNUMBER(#REF!))), ISBLANK(K80)), "Landing charges?", "")</f>
        <v/>
      </c>
      <c r="J80" s="311"/>
      <c r="K80" s="357"/>
      <c r="L80" s="358"/>
      <c r="M80" s="359"/>
      <c r="N80" s="31"/>
      <c r="O80" s="357"/>
      <c r="P80" s="358"/>
      <c r="Q80" s="359"/>
      <c r="R80" s="284" t="str">
        <f>IF(AND((OR(ISNUMBER(O81), ISNUMBER(#REF!), ISNUMBER(O82), ISNUMBER(#REF!))), ISBLANK(O80)), "Landing charges?", "")</f>
        <v/>
      </c>
      <c r="S80" s="285"/>
      <c r="U80" s="109"/>
      <c r="V80" s="109"/>
      <c r="W80" s="109"/>
      <c r="X80" s="4"/>
      <c r="Y80" s="4"/>
      <c r="Z80" s="4"/>
      <c r="AA80" s="4"/>
      <c r="AB80" s="4"/>
    </row>
    <row r="81" spans="2:28" s="3" customFormat="1" x14ac:dyDescent="0.3">
      <c r="B81" s="54"/>
      <c r="C81" s="34" t="s">
        <v>146</v>
      </c>
      <c r="D81" s="38" t="s">
        <v>381</v>
      </c>
      <c r="E81" s="5"/>
      <c r="F81" s="5"/>
      <c r="G81" s="5"/>
      <c r="H81" s="5"/>
      <c r="I81" s="220"/>
      <c r="J81" s="226"/>
      <c r="K81" s="357"/>
      <c r="L81" s="358"/>
      <c r="M81" s="359"/>
      <c r="N81" s="31"/>
      <c r="O81" s="357"/>
      <c r="P81" s="358"/>
      <c r="Q81" s="359"/>
      <c r="R81" s="31"/>
      <c r="S81" s="80"/>
      <c r="U81" s="109"/>
      <c r="V81" s="109"/>
      <c r="W81" s="109"/>
      <c r="X81" s="4"/>
      <c r="Y81" s="4"/>
      <c r="Z81" s="4"/>
      <c r="AA81" s="4"/>
      <c r="AB81" s="4"/>
    </row>
    <row r="82" spans="2:28" s="3" customFormat="1" x14ac:dyDescent="0.3">
      <c r="B82" s="54"/>
      <c r="C82" s="34" t="s">
        <v>147</v>
      </c>
      <c r="D82" s="38" t="s">
        <v>382</v>
      </c>
      <c r="E82" s="5"/>
      <c r="F82" s="5"/>
      <c r="G82" s="5"/>
      <c r="H82" s="5"/>
      <c r="I82" s="220"/>
      <c r="J82" s="226"/>
      <c r="K82" s="357"/>
      <c r="L82" s="358"/>
      <c r="M82" s="359"/>
      <c r="N82" s="31"/>
      <c r="O82" s="357"/>
      <c r="P82" s="358"/>
      <c r="Q82" s="359"/>
      <c r="R82" s="31"/>
      <c r="S82" s="80"/>
      <c r="U82" s="109"/>
      <c r="V82" s="109"/>
      <c r="W82" s="109"/>
      <c r="X82" s="4"/>
      <c r="Y82" s="4"/>
      <c r="Z82" s="4"/>
      <c r="AA82" s="4"/>
      <c r="AB82" s="4"/>
    </row>
    <row r="83" spans="2:28" s="3" customFormat="1" ht="14.5" thickBot="1" x14ac:dyDescent="0.35">
      <c r="B83" s="54"/>
      <c r="C83" s="34" t="s">
        <v>148</v>
      </c>
      <c r="D83" s="38" t="s">
        <v>383</v>
      </c>
      <c r="E83" s="5"/>
      <c r="F83" s="5"/>
      <c r="G83" s="5"/>
      <c r="H83" s="5"/>
      <c r="I83" s="220"/>
      <c r="J83" s="226"/>
      <c r="K83" s="357"/>
      <c r="L83" s="358"/>
      <c r="M83" s="359"/>
      <c r="N83" s="31"/>
      <c r="O83" s="357"/>
      <c r="P83" s="358"/>
      <c r="Q83" s="359"/>
      <c r="R83" s="31"/>
      <c r="S83" s="80"/>
      <c r="U83" s="109"/>
      <c r="V83" s="109"/>
      <c r="W83" s="109"/>
      <c r="X83" s="4"/>
      <c r="Y83" s="4"/>
      <c r="Z83" s="4"/>
      <c r="AA83" s="4"/>
      <c r="AB83" s="4"/>
    </row>
    <row r="84" spans="2:28" s="3" customFormat="1" x14ac:dyDescent="0.3">
      <c r="B84" s="54"/>
      <c r="C84" s="6"/>
      <c r="D84" s="7"/>
      <c r="E84" s="5"/>
      <c r="F84" s="5"/>
      <c r="G84" s="5"/>
      <c r="H84" s="5"/>
      <c r="I84" s="220"/>
      <c r="J84" s="225"/>
      <c r="K84" s="363"/>
      <c r="L84" s="363"/>
      <c r="M84" s="363"/>
      <c r="N84" s="31"/>
      <c r="O84" s="363"/>
      <c r="P84" s="363"/>
      <c r="Q84" s="363"/>
      <c r="R84" s="31"/>
      <c r="S84" s="80"/>
      <c r="U84" s="109"/>
      <c r="V84" s="109"/>
      <c r="W84" s="109"/>
      <c r="X84" s="4"/>
      <c r="Y84" s="4"/>
      <c r="Z84" s="4"/>
      <c r="AA84" s="4"/>
      <c r="AB84" s="4"/>
    </row>
    <row r="85" spans="2:28" s="3" customFormat="1" x14ac:dyDescent="0.3">
      <c r="B85" s="54"/>
      <c r="C85" s="6" t="s">
        <v>149</v>
      </c>
      <c r="D85" s="7" t="s">
        <v>384</v>
      </c>
      <c r="E85" s="5"/>
      <c r="F85" s="5"/>
      <c r="G85" s="5"/>
      <c r="H85" s="5"/>
      <c r="I85" s="220" t="str">
        <f>IF(SUM(K86:K89)&lt;&gt;K85, SUM(K86:K89), "")</f>
        <v/>
      </c>
      <c r="J85" s="220"/>
      <c r="K85" s="256">
        <f>SUM(K86:M89)</f>
        <v>0</v>
      </c>
      <c r="L85" s="364"/>
      <c r="M85" s="257"/>
      <c r="N85" s="31"/>
      <c r="O85" s="256">
        <f>SUM(O86:Q89)</f>
        <v>0</v>
      </c>
      <c r="P85" s="364"/>
      <c r="Q85" s="257"/>
      <c r="R85" s="284" t="str">
        <f>IF(SUM(O86:O89)&lt;&gt;O85, SUM(O86:O89), "")</f>
        <v/>
      </c>
      <c r="S85" s="285"/>
      <c r="U85" s="109"/>
      <c r="V85" s="109"/>
      <c r="W85" s="109"/>
      <c r="X85" s="4"/>
      <c r="Y85" s="4"/>
      <c r="Z85" s="4"/>
      <c r="AA85" s="4"/>
      <c r="AB85" s="4"/>
    </row>
    <row r="86" spans="2:28" s="3" customFormat="1" x14ac:dyDescent="0.3">
      <c r="B86" s="54"/>
      <c r="C86" s="34" t="s">
        <v>150</v>
      </c>
      <c r="D86" s="38" t="s">
        <v>385</v>
      </c>
      <c r="E86" s="5"/>
      <c r="F86" s="5"/>
      <c r="G86" s="5"/>
      <c r="H86" s="5"/>
      <c r="I86" s="233" t="str">
        <f>IF(AND((OR(ISNUMBER(K87), ISNUMBER(K88), ISNUMBER(K89))), ISBLANK(K86)), "Passenger charges?", "")</f>
        <v/>
      </c>
      <c r="J86" s="311"/>
      <c r="K86" s="365"/>
      <c r="L86" s="365"/>
      <c r="M86" s="365"/>
      <c r="N86" s="31"/>
      <c r="O86" s="365"/>
      <c r="P86" s="365"/>
      <c r="Q86" s="365"/>
      <c r="R86" s="312" t="str">
        <f>IF(AND((OR(ISNUMBER(O87), ISNUMBER(O88), ISNUMBER(O89))), ISBLANK(O86)), "Passenger charges?", "")</f>
        <v/>
      </c>
      <c r="S86" s="313"/>
      <c r="U86" s="109"/>
      <c r="V86" s="109"/>
      <c r="W86" s="109"/>
      <c r="X86" s="4"/>
      <c r="Y86" s="4"/>
      <c r="Z86" s="4"/>
      <c r="AA86" s="4"/>
      <c r="AB86" s="4"/>
    </row>
    <row r="87" spans="2:28" s="3" customFormat="1" x14ac:dyDescent="0.3">
      <c r="B87" s="54"/>
      <c r="C87" s="34" t="s">
        <v>151</v>
      </c>
      <c r="D87" s="38" t="s">
        <v>386</v>
      </c>
      <c r="E87" s="5"/>
      <c r="F87" s="5"/>
      <c r="G87" s="5"/>
      <c r="H87" s="31"/>
      <c r="I87" s="31"/>
      <c r="J87" s="31"/>
      <c r="K87" s="365"/>
      <c r="L87" s="365"/>
      <c r="M87" s="365"/>
      <c r="N87" s="31"/>
      <c r="O87" s="365"/>
      <c r="P87" s="365"/>
      <c r="Q87" s="365"/>
      <c r="R87" s="31"/>
      <c r="S87" s="80"/>
      <c r="U87" s="109"/>
      <c r="V87" s="109"/>
      <c r="W87" s="109"/>
      <c r="X87" s="4"/>
      <c r="Y87" s="4"/>
      <c r="Z87" s="4"/>
      <c r="AA87" s="4"/>
      <c r="AB87" s="4"/>
    </row>
    <row r="88" spans="2:28" s="3" customFormat="1" x14ac:dyDescent="0.3">
      <c r="B88" s="54"/>
      <c r="C88" s="34" t="s">
        <v>152</v>
      </c>
      <c r="D88" s="38" t="s">
        <v>387</v>
      </c>
      <c r="E88" s="5"/>
      <c r="F88" s="5"/>
      <c r="G88" s="5"/>
      <c r="H88" s="5"/>
      <c r="I88" s="31"/>
      <c r="J88" s="31"/>
      <c r="K88" s="365"/>
      <c r="L88" s="365"/>
      <c r="M88" s="365"/>
      <c r="N88" s="31"/>
      <c r="O88" s="365"/>
      <c r="P88" s="365"/>
      <c r="Q88" s="365"/>
      <c r="R88" s="31"/>
      <c r="S88" s="80"/>
      <c r="U88" s="109"/>
      <c r="V88" s="109"/>
      <c r="W88" s="109"/>
      <c r="X88" s="4"/>
      <c r="Y88" s="4"/>
      <c r="Z88" s="4"/>
      <c r="AA88" s="4"/>
      <c r="AB88" s="4"/>
    </row>
    <row r="89" spans="2:28" s="3" customFormat="1" x14ac:dyDescent="0.3">
      <c r="B89" s="54"/>
      <c r="C89" s="34" t="s">
        <v>153</v>
      </c>
      <c r="D89" s="38" t="s">
        <v>388</v>
      </c>
      <c r="E89" s="5"/>
      <c r="F89" s="5"/>
      <c r="G89" s="5"/>
      <c r="H89" s="5"/>
      <c r="I89" s="31"/>
      <c r="J89" s="31"/>
      <c r="K89" s="365"/>
      <c r="L89" s="365"/>
      <c r="M89" s="365"/>
      <c r="N89" s="31"/>
      <c r="O89" s="365"/>
      <c r="P89" s="365"/>
      <c r="Q89" s="365"/>
      <c r="R89" s="31"/>
      <c r="S89" s="80"/>
      <c r="U89" s="109"/>
      <c r="V89" s="109"/>
      <c r="W89" s="109"/>
      <c r="X89" s="4"/>
      <c r="Y89" s="4"/>
      <c r="Z89" s="4"/>
      <c r="AA89" s="4"/>
      <c r="AB89" s="4"/>
    </row>
    <row r="90" spans="2:28" s="3" customFormat="1" x14ac:dyDescent="0.3">
      <c r="B90" s="54"/>
      <c r="C90" s="6"/>
      <c r="D90" s="7"/>
      <c r="E90" s="5"/>
      <c r="F90" s="5"/>
      <c r="G90" s="5"/>
      <c r="H90" s="5"/>
      <c r="I90" s="31"/>
      <c r="J90" s="31"/>
      <c r="K90" s="366"/>
      <c r="L90" s="366"/>
      <c r="M90" s="366"/>
      <c r="N90" s="5"/>
      <c r="O90" s="366"/>
      <c r="P90" s="366"/>
      <c r="Q90" s="366"/>
      <c r="R90" s="31"/>
      <c r="S90" s="80"/>
      <c r="U90" s="109"/>
      <c r="V90" s="109"/>
      <c r="W90" s="109"/>
      <c r="X90" s="4"/>
      <c r="Y90" s="4"/>
      <c r="Z90" s="4"/>
      <c r="AA90" s="4"/>
      <c r="AB90" s="4"/>
    </row>
    <row r="91" spans="2:28" s="3" customFormat="1" x14ac:dyDescent="0.3">
      <c r="B91" s="54"/>
      <c r="C91" s="6" t="s">
        <v>154</v>
      </c>
      <c r="D91" s="7" t="s">
        <v>389</v>
      </c>
      <c r="E91" s="5"/>
      <c r="F91" s="5"/>
      <c r="G91" s="5"/>
      <c r="H91" s="5"/>
      <c r="I91" s="31"/>
      <c r="J91" s="31"/>
      <c r="K91" s="365"/>
      <c r="L91" s="365"/>
      <c r="M91" s="365"/>
      <c r="N91" s="31"/>
      <c r="O91" s="365"/>
      <c r="P91" s="365"/>
      <c r="Q91" s="365"/>
      <c r="R91" s="31"/>
      <c r="S91" s="80"/>
      <c r="U91" s="109"/>
      <c r="V91" s="109"/>
      <c r="W91" s="109"/>
      <c r="X91" s="4"/>
      <c r="Y91" s="4"/>
      <c r="Z91" s="4"/>
      <c r="AA91" s="4"/>
      <c r="AB91" s="4"/>
    </row>
    <row r="92" spans="2:28" s="3" customFormat="1" x14ac:dyDescent="0.3">
      <c r="B92" s="54"/>
      <c r="C92" s="6" t="s">
        <v>155</v>
      </c>
      <c r="D92" s="7" t="s">
        <v>390</v>
      </c>
      <c r="E92" s="5"/>
      <c r="F92" s="5"/>
      <c r="G92" s="5"/>
      <c r="H92" s="5"/>
      <c r="I92" s="31"/>
      <c r="J92" s="31"/>
      <c r="K92" s="365"/>
      <c r="L92" s="365"/>
      <c r="M92" s="365"/>
      <c r="N92" s="31"/>
      <c r="O92" s="365"/>
      <c r="P92" s="365"/>
      <c r="Q92" s="365"/>
      <c r="R92" s="31"/>
      <c r="S92" s="80"/>
      <c r="U92" s="109"/>
      <c r="V92" s="109"/>
      <c r="W92" s="109"/>
      <c r="X92" s="4"/>
      <c r="Y92" s="4"/>
      <c r="Z92" s="4"/>
      <c r="AA92" s="4"/>
      <c r="AB92" s="4"/>
    </row>
    <row r="93" spans="2:28" s="3" customFormat="1" ht="14.5" thickBot="1" x14ac:dyDescent="0.35">
      <c r="B93" s="54"/>
      <c r="C93" s="6" t="s">
        <v>175</v>
      </c>
      <c r="D93" s="7" t="s">
        <v>391</v>
      </c>
      <c r="E93" s="5"/>
      <c r="F93" s="5"/>
      <c r="G93" s="5"/>
      <c r="H93" s="5"/>
      <c r="I93" s="31"/>
      <c r="J93" s="31"/>
      <c r="K93" s="365"/>
      <c r="L93" s="365"/>
      <c r="M93" s="365"/>
      <c r="N93" s="31"/>
      <c r="O93" s="365"/>
      <c r="P93" s="365"/>
      <c r="Q93" s="365"/>
      <c r="R93" s="31"/>
      <c r="S93" s="80"/>
      <c r="U93" s="109"/>
      <c r="V93" s="109"/>
      <c r="W93" s="109"/>
      <c r="X93" s="4"/>
      <c r="Y93" s="4"/>
      <c r="Z93" s="4"/>
      <c r="AA93" s="4"/>
      <c r="AB93" s="4"/>
    </row>
    <row r="94" spans="2:28" s="3" customFormat="1" ht="14.5" thickBot="1" x14ac:dyDescent="0.35">
      <c r="B94" s="54"/>
      <c r="C94" s="31"/>
      <c r="D94" s="7"/>
      <c r="E94" s="5"/>
      <c r="F94" s="5"/>
      <c r="G94" s="5"/>
      <c r="H94" s="5"/>
      <c r="I94" s="31"/>
      <c r="J94" s="31"/>
      <c r="K94" s="363"/>
      <c r="L94" s="363"/>
      <c r="M94" s="363"/>
      <c r="N94" s="31"/>
      <c r="O94" s="363"/>
      <c r="P94" s="363"/>
      <c r="Q94" s="363"/>
      <c r="R94" s="31"/>
      <c r="S94" s="80"/>
      <c r="U94" s="109"/>
      <c r="V94" s="109"/>
      <c r="W94" s="109"/>
      <c r="X94" s="4"/>
      <c r="Y94" s="4"/>
      <c r="Z94" s="4"/>
      <c r="AA94" s="4"/>
      <c r="AB94" s="4"/>
    </row>
    <row r="95" spans="2:28" s="3" customFormat="1" ht="14.5" thickBot="1" x14ac:dyDescent="0.35">
      <c r="B95" s="54"/>
      <c r="C95" s="28">
        <v>4.2</v>
      </c>
      <c r="D95" s="29" t="s">
        <v>395</v>
      </c>
      <c r="E95" s="31"/>
      <c r="F95" s="31"/>
      <c r="G95" s="31"/>
      <c r="H95" s="31"/>
      <c r="I95" s="31"/>
      <c r="J95" s="31"/>
      <c r="K95" s="360">
        <f>SUM(K97:K99)</f>
        <v>0</v>
      </c>
      <c r="L95" s="361"/>
      <c r="M95" s="362"/>
      <c r="N95" s="31"/>
      <c r="O95" s="360">
        <f>SUM(O97:O99)</f>
        <v>0</v>
      </c>
      <c r="P95" s="361"/>
      <c r="Q95" s="362"/>
      <c r="R95" s="297" t="str">
        <f>IF(SUM(O97:O99)&lt;&gt;O95, SUM(O97:O99), "")</f>
        <v/>
      </c>
      <c r="S95" s="285"/>
      <c r="U95" s="109"/>
      <c r="V95" s="109"/>
      <c r="W95" s="109"/>
      <c r="X95" s="4"/>
      <c r="Y95" s="4"/>
      <c r="Z95" s="4"/>
      <c r="AA95" s="4"/>
      <c r="AB95" s="4"/>
    </row>
    <row r="96" spans="2:28" s="3" customFormat="1" x14ac:dyDescent="0.3">
      <c r="B96" s="54"/>
      <c r="C96" s="5"/>
      <c r="D96" s="7"/>
      <c r="E96" s="5"/>
      <c r="F96" s="5"/>
      <c r="G96" s="5"/>
      <c r="H96" s="5"/>
      <c r="I96" s="31"/>
      <c r="J96" s="31"/>
      <c r="K96" s="363"/>
      <c r="L96" s="363"/>
      <c r="M96" s="363"/>
      <c r="N96" s="31"/>
      <c r="O96" s="363"/>
      <c r="P96" s="363"/>
      <c r="Q96" s="363"/>
      <c r="R96" s="31"/>
      <c r="S96" s="80"/>
      <c r="U96" s="109"/>
      <c r="V96" s="109"/>
      <c r="W96" s="109"/>
      <c r="X96" s="4"/>
      <c r="Y96" s="4"/>
      <c r="Z96" s="4"/>
      <c r="AA96" s="4"/>
      <c r="AB96" s="4"/>
    </row>
    <row r="97" spans="2:28" s="3" customFormat="1" x14ac:dyDescent="0.3">
      <c r="B97" s="54"/>
      <c r="C97" s="35" t="s">
        <v>156</v>
      </c>
      <c r="D97" s="17" t="s">
        <v>392</v>
      </c>
      <c r="E97" s="5"/>
      <c r="F97" s="5"/>
      <c r="G97" s="5"/>
      <c r="H97" s="5"/>
      <c r="I97" s="31"/>
      <c r="J97" s="31"/>
      <c r="K97" s="365"/>
      <c r="L97" s="365"/>
      <c r="M97" s="365"/>
      <c r="N97" s="31"/>
      <c r="O97" s="365"/>
      <c r="P97" s="365"/>
      <c r="Q97" s="365"/>
      <c r="R97" s="31"/>
      <c r="S97" s="80"/>
      <c r="U97" s="109"/>
      <c r="V97" s="109"/>
      <c r="W97" s="109"/>
      <c r="X97" s="4"/>
      <c r="Y97" s="4"/>
      <c r="Z97" s="4"/>
      <c r="AA97" s="4"/>
      <c r="AB97" s="4"/>
    </row>
    <row r="98" spans="2:28" s="3" customFormat="1" x14ac:dyDescent="0.3">
      <c r="B98" s="54"/>
      <c r="C98" s="35" t="s">
        <v>157</v>
      </c>
      <c r="D98" s="17" t="s">
        <v>393</v>
      </c>
      <c r="E98" s="5"/>
      <c r="F98" s="5"/>
      <c r="G98" s="5"/>
      <c r="H98" s="5"/>
      <c r="I98" s="31"/>
      <c r="J98" s="31"/>
      <c r="K98" s="365"/>
      <c r="L98" s="365"/>
      <c r="M98" s="365"/>
      <c r="N98" s="31"/>
      <c r="O98" s="365"/>
      <c r="P98" s="365"/>
      <c r="Q98" s="365"/>
      <c r="R98" s="31"/>
      <c r="S98" s="80"/>
      <c r="U98" s="109"/>
      <c r="V98" s="109"/>
      <c r="W98" s="109"/>
      <c r="X98" s="4"/>
      <c r="Y98" s="4"/>
      <c r="Z98" s="4"/>
      <c r="AA98" s="4"/>
      <c r="AB98" s="4"/>
    </row>
    <row r="99" spans="2:28" s="3" customFormat="1" x14ac:dyDescent="0.3">
      <c r="B99" s="54"/>
      <c r="C99" s="35" t="s">
        <v>158</v>
      </c>
      <c r="D99" s="17" t="s">
        <v>394</v>
      </c>
      <c r="E99" s="5"/>
      <c r="F99" s="5"/>
      <c r="G99" s="5"/>
      <c r="H99" s="5"/>
      <c r="I99" s="31"/>
      <c r="J99" s="31"/>
      <c r="K99" s="365"/>
      <c r="L99" s="365"/>
      <c r="M99" s="365"/>
      <c r="N99" s="31"/>
      <c r="O99" s="365"/>
      <c r="P99" s="365"/>
      <c r="Q99" s="365"/>
      <c r="R99" s="31"/>
      <c r="S99" s="80"/>
      <c r="U99" s="109"/>
      <c r="V99" s="109"/>
      <c r="W99" s="109"/>
      <c r="X99" s="4"/>
      <c r="Y99" s="4"/>
      <c r="Z99" s="4"/>
      <c r="AA99" s="4"/>
      <c r="AB99" s="4"/>
    </row>
    <row r="100" spans="2:28" s="3" customFormat="1" ht="14.5" thickBot="1" x14ac:dyDescent="0.35">
      <c r="B100" s="54"/>
      <c r="C100" s="31"/>
      <c r="D100" s="7"/>
      <c r="E100" s="5"/>
      <c r="F100" s="5"/>
      <c r="G100" s="5"/>
      <c r="H100" s="5"/>
      <c r="I100" s="31"/>
      <c r="J100" s="31"/>
      <c r="K100" s="367"/>
      <c r="L100" s="367"/>
      <c r="M100" s="367"/>
      <c r="N100" s="31"/>
      <c r="O100" s="367"/>
      <c r="P100" s="367"/>
      <c r="Q100" s="367"/>
      <c r="R100" s="31"/>
      <c r="S100" s="80"/>
      <c r="U100" s="109"/>
      <c r="V100" s="109"/>
      <c r="W100" s="109"/>
      <c r="X100" s="4"/>
      <c r="Y100" s="4"/>
      <c r="Z100" s="4"/>
      <c r="AA100" s="4"/>
      <c r="AB100" s="4"/>
    </row>
    <row r="101" spans="2:28" s="3" customFormat="1" ht="14.5" thickBot="1" x14ac:dyDescent="0.35">
      <c r="B101" s="54"/>
      <c r="C101" s="28">
        <v>4.3</v>
      </c>
      <c r="D101" s="29" t="s">
        <v>396</v>
      </c>
      <c r="E101" s="31"/>
      <c r="F101" s="31"/>
      <c r="G101" s="31"/>
      <c r="H101" s="31"/>
      <c r="I101" s="31"/>
      <c r="J101" s="31"/>
      <c r="K101" s="360">
        <f>SUM(K104,K106:M110,K113:M116,K118)</f>
        <v>0</v>
      </c>
      <c r="L101" s="361"/>
      <c r="M101" s="362"/>
      <c r="N101" s="31"/>
      <c r="O101" s="360">
        <f>SUM(O104,O106:Q110,O113:Q116,O118)</f>
        <v>0</v>
      </c>
      <c r="P101" s="361"/>
      <c r="Q101" s="362"/>
      <c r="R101" s="297" t="str">
        <f>IF(SUM(O104,O106:O110,O113:O116,O118)&lt;&gt;O101, SUM(O104,O106:O110,O113:O116,O118), "")</f>
        <v/>
      </c>
      <c r="S101" s="285"/>
      <c r="U101" s="109"/>
      <c r="V101" s="109"/>
      <c r="W101" s="109"/>
      <c r="X101" s="4"/>
      <c r="Y101" s="4"/>
      <c r="Z101" s="4"/>
      <c r="AA101" s="4"/>
      <c r="AB101" s="4"/>
    </row>
    <row r="102" spans="2:28" s="3" customFormat="1" x14ac:dyDescent="0.3">
      <c r="B102" s="54"/>
      <c r="C102" s="5"/>
      <c r="D102" s="7"/>
      <c r="E102" s="5"/>
      <c r="F102" s="5"/>
      <c r="G102" s="5"/>
      <c r="H102" s="5"/>
      <c r="I102" s="31"/>
      <c r="J102" s="31"/>
      <c r="K102" s="363"/>
      <c r="L102" s="363"/>
      <c r="M102" s="363"/>
      <c r="N102" s="31"/>
      <c r="O102" s="363"/>
      <c r="P102" s="363"/>
      <c r="Q102" s="363"/>
      <c r="R102" s="31"/>
      <c r="S102" s="80"/>
      <c r="U102" s="109"/>
      <c r="V102" s="109"/>
      <c r="W102" s="109"/>
      <c r="X102" s="4"/>
      <c r="Y102" s="4"/>
      <c r="Z102" s="4"/>
      <c r="AA102" s="4"/>
      <c r="AB102" s="4"/>
    </row>
    <row r="103" spans="2:28" s="3" customFormat="1" x14ac:dyDescent="0.3">
      <c r="B103" s="54"/>
      <c r="C103" s="6" t="s">
        <v>159</v>
      </c>
      <c r="D103" s="7" t="s">
        <v>397</v>
      </c>
      <c r="E103" s="5"/>
      <c r="F103" s="5"/>
      <c r="G103" s="5"/>
      <c r="H103" s="5"/>
      <c r="I103" s="31"/>
      <c r="J103" s="31" t="str">
        <f>IF(SUM(K104,K106:K110)&lt;&gt;K103, SUM(K104,K106:K110), "")</f>
        <v/>
      </c>
      <c r="K103" s="256">
        <f>SUM(K104,K106:M110)</f>
        <v>0</v>
      </c>
      <c r="L103" s="364"/>
      <c r="M103" s="257"/>
      <c r="N103" s="31"/>
      <c r="O103" s="256">
        <f>SUM(O104,O106:Q110)</f>
        <v>0</v>
      </c>
      <c r="P103" s="364"/>
      <c r="Q103" s="257"/>
      <c r="R103" s="284" t="str">
        <f>IF(SUM(O104,O106:O110)&lt;&gt;O103, SUM(O104,O106:O110), "")</f>
        <v/>
      </c>
      <c r="S103" s="285"/>
      <c r="U103" s="109"/>
      <c r="V103" s="109"/>
      <c r="W103" s="109"/>
      <c r="X103" s="4"/>
      <c r="Y103" s="4"/>
      <c r="Z103" s="4"/>
      <c r="AA103" s="4"/>
      <c r="AB103" s="4"/>
    </row>
    <row r="104" spans="2:28" s="3" customFormat="1" x14ac:dyDescent="0.3">
      <c r="B104" s="54"/>
      <c r="C104" s="34" t="s">
        <v>160</v>
      </c>
      <c r="D104" s="38" t="s">
        <v>398</v>
      </c>
      <c r="E104" s="5"/>
      <c r="F104" s="5"/>
      <c r="G104" s="5"/>
      <c r="H104" s="5"/>
      <c r="I104" s="220" t="str">
        <f>IF(AND(ISNUMBER(K104), ISNUMBER(K105), K104&lt;K105), K105, "")</f>
        <v/>
      </c>
      <c r="J104" s="255"/>
      <c r="K104" s="365"/>
      <c r="L104" s="365"/>
      <c r="M104" s="365"/>
      <c r="N104" s="31"/>
      <c r="O104" s="365"/>
      <c r="P104" s="365"/>
      <c r="Q104" s="365"/>
      <c r="R104" s="284" t="str">
        <f>IF(AND(ISNUMBER(O104), ISNUMBER(O105), O104&lt;O105), O105, "")</f>
        <v/>
      </c>
      <c r="S104" s="285"/>
      <c r="U104" s="109"/>
      <c r="V104" s="109"/>
      <c r="W104" s="109"/>
      <c r="X104" s="4"/>
      <c r="Y104" s="4"/>
      <c r="Z104" s="4"/>
      <c r="AA104" s="4"/>
      <c r="AB104" s="4"/>
    </row>
    <row r="105" spans="2:28" s="3" customFormat="1" x14ac:dyDescent="0.3">
      <c r="B105" s="54"/>
      <c r="C105" s="14" t="s">
        <v>161</v>
      </c>
      <c r="D105" s="77" t="s">
        <v>399</v>
      </c>
      <c r="E105" s="5"/>
      <c r="F105" s="5"/>
      <c r="G105" s="5"/>
      <c r="H105" s="5"/>
      <c r="I105" s="220" t="str">
        <f>IF(AND(ISNUMBER(K104), ISNUMBER(K105), K105&gt;K104), "!!! Duty free &gt; Total Retail? !!!", "")</f>
        <v/>
      </c>
      <c r="J105" s="255"/>
      <c r="K105" s="368"/>
      <c r="L105" s="368"/>
      <c r="M105" s="368"/>
      <c r="N105" s="31"/>
      <c r="O105" s="368"/>
      <c r="P105" s="368"/>
      <c r="Q105" s="368"/>
      <c r="R105" s="284" t="str">
        <f>IF(AND(ISNUMBER(O104), ISNUMBER(O105), O105&gt;O104), "!", "")</f>
        <v/>
      </c>
      <c r="S105" s="285"/>
      <c r="U105" s="109"/>
      <c r="V105" s="109"/>
      <c r="W105" s="109"/>
      <c r="X105" s="4"/>
      <c r="Y105" s="4"/>
      <c r="Z105" s="4"/>
      <c r="AA105" s="4"/>
      <c r="AB105" s="4"/>
    </row>
    <row r="106" spans="2:28" s="3" customFormat="1" x14ac:dyDescent="0.3">
      <c r="B106" s="54"/>
      <c r="C106" s="34" t="s">
        <v>162</v>
      </c>
      <c r="D106" s="38" t="s">
        <v>400</v>
      </c>
      <c r="E106" s="5"/>
      <c r="F106" s="5"/>
      <c r="G106" s="5"/>
      <c r="H106" s="5"/>
      <c r="I106" s="31"/>
      <c r="J106" s="31"/>
      <c r="K106" s="365"/>
      <c r="L106" s="365"/>
      <c r="M106" s="365"/>
      <c r="N106" s="31"/>
      <c r="O106" s="365"/>
      <c r="P106" s="365"/>
      <c r="Q106" s="365"/>
      <c r="R106" s="31"/>
      <c r="S106" s="80"/>
      <c r="U106" s="109"/>
      <c r="V106" s="109"/>
      <c r="W106" s="109"/>
      <c r="X106" s="4"/>
      <c r="Y106" s="4"/>
      <c r="Z106" s="4"/>
      <c r="AA106" s="4"/>
      <c r="AB106" s="4"/>
    </row>
    <row r="107" spans="2:28" s="3" customFormat="1" x14ac:dyDescent="0.3">
      <c r="B107" s="54"/>
      <c r="C107" s="34" t="s">
        <v>163</v>
      </c>
      <c r="D107" s="38" t="s">
        <v>401</v>
      </c>
      <c r="E107" s="5"/>
      <c r="F107" s="5"/>
      <c r="G107" s="5"/>
      <c r="H107" s="5"/>
      <c r="I107" s="31"/>
      <c r="J107" s="31"/>
      <c r="K107" s="365"/>
      <c r="L107" s="365"/>
      <c r="M107" s="365"/>
      <c r="N107" s="31"/>
      <c r="O107" s="365"/>
      <c r="P107" s="365"/>
      <c r="Q107" s="365"/>
      <c r="R107" s="31"/>
      <c r="S107" s="80"/>
      <c r="U107" s="109"/>
      <c r="V107" s="109"/>
      <c r="W107" s="109"/>
      <c r="X107" s="4"/>
      <c r="Y107" s="4"/>
      <c r="Z107" s="4"/>
      <c r="AA107" s="4"/>
      <c r="AB107" s="4"/>
    </row>
    <row r="108" spans="2:28" s="3" customFormat="1" x14ac:dyDescent="0.3">
      <c r="B108" s="54"/>
      <c r="C108" s="34" t="s">
        <v>164</v>
      </c>
      <c r="D108" s="38" t="s">
        <v>402</v>
      </c>
      <c r="E108" s="5"/>
      <c r="F108" s="5"/>
      <c r="G108" s="5"/>
      <c r="H108" s="5"/>
      <c r="I108" s="31"/>
      <c r="J108" s="31"/>
      <c r="K108" s="365"/>
      <c r="L108" s="365"/>
      <c r="M108" s="365"/>
      <c r="N108" s="31"/>
      <c r="O108" s="365"/>
      <c r="P108" s="365"/>
      <c r="Q108" s="365"/>
      <c r="R108" s="31"/>
      <c r="S108" s="80"/>
      <c r="U108" s="109"/>
      <c r="V108" s="109"/>
      <c r="W108" s="109"/>
      <c r="X108" s="4"/>
      <c r="Y108" s="4"/>
      <c r="Z108" s="4"/>
      <c r="AA108" s="4"/>
      <c r="AB108" s="4"/>
    </row>
    <row r="109" spans="2:28" s="3" customFormat="1" x14ac:dyDescent="0.3">
      <c r="B109" s="54"/>
      <c r="C109" s="34" t="s">
        <v>176</v>
      </c>
      <c r="D109" s="38" t="s">
        <v>403</v>
      </c>
      <c r="E109" s="5"/>
      <c r="F109" s="5"/>
      <c r="G109" s="5"/>
      <c r="H109" s="5"/>
      <c r="I109" s="31"/>
      <c r="J109" s="31"/>
      <c r="K109" s="365"/>
      <c r="L109" s="365"/>
      <c r="M109" s="365"/>
      <c r="N109" s="31"/>
      <c r="O109" s="365"/>
      <c r="P109" s="365"/>
      <c r="Q109" s="365"/>
      <c r="R109" s="31"/>
      <c r="S109" s="80"/>
      <c r="U109" s="109"/>
      <c r="V109" s="109"/>
      <c r="W109" s="109"/>
      <c r="X109" s="4"/>
      <c r="Y109" s="4"/>
      <c r="Z109" s="4"/>
      <c r="AA109" s="4"/>
      <c r="AB109" s="4"/>
    </row>
    <row r="110" spans="2:28" s="3" customFormat="1" x14ac:dyDescent="0.3">
      <c r="B110" s="54"/>
      <c r="C110" s="34" t="s">
        <v>165</v>
      </c>
      <c r="D110" s="38" t="s">
        <v>404</v>
      </c>
      <c r="E110" s="5"/>
      <c r="F110" s="5"/>
      <c r="G110" s="5"/>
      <c r="H110" s="5"/>
      <c r="I110" s="31"/>
      <c r="J110" s="31"/>
      <c r="K110" s="365"/>
      <c r="L110" s="365"/>
      <c r="M110" s="365"/>
      <c r="N110" s="31"/>
      <c r="O110" s="365"/>
      <c r="P110" s="365"/>
      <c r="Q110" s="365"/>
      <c r="R110" s="31"/>
      <c r="S110" s="80"/>
      <c r="U110" s="109"/>
      <c r="V110" s="109"/>
      <c r="W110" s="109"/>
      <c r="X110" s="4"/>
      <c r="Y110" s="4"/>
      <c r="Z110" s="4"/>
      <c r="AA110" s="4"/>
      <c r="AB110" s="4"/>
    </row>
    <row r="111" spans="2:28" s="3" customFormat="1" x14ac:dyDescent="0.3">
      <c r="B111" s="54"/>
      <c r="C111" s="34"/>
      <c r="D111" s="38"/>
      <c r="E111" s="5"/>
      <c r="F111" s="5"/>
      <c r="G111" s="5"/>
      <c r="H111" s="5"/>
      <c r="I111" s="31"/>
      <c r="J111" s="31"/>
      <c r="K111" s="31"/>
      <c r="L111" s="31"/>
      <c r="M111" s="31"/>
      <c r="N111" s="31"/>
      <c r="O111" s="31"/>
      <c r="P111" s="31"/>
      <c r="Q111" s="31"/>
      <c r="R111" s="31"/>
      <c r="S111" s="80"/>
      <c r="U111" s="109"/>
      <c r="V111" s="109"/>
      <c r="W111" s="109"/>
      <c r="X111" s="4"/>
      <c r="Y111" s="4"/>
      <c r="Z111" s="4"/>
      <c r="AA111" s="4"/>
      <c r="AB111" s="4"/>
    </row>
    <row r="112" spans="2:28" s="3" customFormat="1" x14ac:dyDescent="0.3">
      <c r="B112" s="54"/>
      <c r="C112" s="6" t="s">
        <v>166</v>
      </c>
      <c r="D112" s="7" t="s">
        <v>405</v>
      </c>
      <c r="E112" s="5"/>
      <c r="F112" s="5"/>
      <c r="G112" s="5"/>
      <c r="H112" s="5"/>
      <c r="I112" s="220" t="str">
        <f>IF(SUM(K113:K116)&lt;&gt;K112, SUM(K113:K116), "")</f>
        <v/>
      </c>
      <c r="J112" s="255"/>
      <c r="K112" s="256">
        <f>SUM(K113:K116)</f>
        <v>0</v>
      </c>
      <c r="L112" s="364"/>
      <c r="M112" s="257"/>
      <c r="N112" s="31"/>
      <c r="O112" s="256">
        <f>SUM(O113:O116)</f>
        <v>0</v>
      </c>
      <c r="P112" s="364"/>
      <c r="Q112" s="257"/>
      <c r="R112" s="284" t="str">
        <f>IF(SUM(O113:O116)&lt;&gt;O112, SUM(O113:O116), "")</f>
        <v/>
      </c>
      <c r="S112" s="285"/>
      <c r="U112" s="109"/>
      <c r="V112" s="109"/>
      <c r="W112" s="109"/>
      <c r="X112" s="4"/>
      <c r="Y112" s="4"/>
      <c r="Z112" s="4"/>
      <c r="AA112" s="4"/>
      <c r="AB112" s="4"/>
    </row>
    <row r="113" spans="2:28" s="3" customFormat="1" x14ac:dyDescent="0.3">
      <c r="B113" s="54"/>
      <c r="C113" s="34" t="s">
        <v>167</v>
      </c>
      <c r="D113" s="38" t="s">
        <v>408</v>
      </c>
      <c r="E113" s="5"/>
      <c r="F113" s="5"/>
      <c r="G113" s="5"/>
      <c r="H113" s="5"/>
      <c r="I113" s="31"/>
      <c r="J113" s="31"/>
      <c r="K113" s="357"/>
      <c r="L113" s="358"/>
      <c r="M113" s="359"/>
      <c r="N113" s="31"/>
      <c r="O113" s="357"/>
      <c r="P113" s="358"/>
      <c r="Q113" s="359"/>
      <c r="R113" s="31"/>
      <c r="S113" s="80"/>
      <c r="U113" s="109"/>
      <c r="V113" s="109"/>
      <c r="W113" s="109"/>
      <c r="X113" s="4"/>
      <c r="Y113" s="4"/>
      <c r="Z113" s="4"/>
      <c r="AA113" s="4"/>
      <c r="AB113" s="4"/>
    </row>
    <row r="114" spans="2:28" s="3" customFormat="1" x14ac:dyDescent="0.3">
      <c r="B114" s="54"/>
      <c r="C114" s="34" t="s">
        <v>168</v>
      </c>
      <c r="D114" s="38" t="s">
        <v>409</v>
      </c>
      <c r="E114" s="5"/>
      <c r="F114" s="5"/>
      <c r="G114" s="5"/>
      <c r="H114" s="5"/>
      <c r="I114" s="31"/>
      <c r="J114" s="31"/>
      <c r="K114" s="357"/>
      <c r="L114" s="358"/>
      <c r="M114" s="359"/>
      <c r="N114" s="31"/>
      <c r="O114" s="357"/>
      <c r="P114" s="358"/>
      <c r="Q114" s="359"/>
      <c r="R114" s="31"/>
      <c r="S114" s="80"/>
      <c r="U114" s="109"/>
      <c r="V114" s="109"/>
      <c r="W114" s="109"/>
      <c r="X114" s="4"/>
      <c r="Y114" s="4"/>
      <c r="Z114" s="4"/>
      <c r="AA114" s="4"/>
      <c r="AB114" s="4"/>
    </row>
    <row r="115" spans="2:28" s="3" customFormat="1" x14ac:dyDescent="0.3">
      <c r="B115" s="54"/>
      <c r="C115" s="34" t="s">
        <v>169</v>
      </c>
      <c r="D115" s="38" t="s">
        <v>406</v>
      </c>
      <c r="E115" s="5"/>
      <c r="F115" s="5"/>
      <c r="G115" s="5"/>
      <c r="H115" s="5"/>
      <c r="I115" s="31"/>
      <c r="J115" s="31"/>
      <c r="K115" s="357"/>
      <c r="L115" s="358"/>
      <c r="M115" s="359"/>
      <c r="N115" s="31"/>
      <c r="O115" s="357"/>
      <c r="P115" s="358"/>
      <c r="Q115" s="359"/>
      <c r="R115" s="31"/>
      <c r="S115" s="80"/>
      <c r="U115" s="109"/>
      <c r="V115" s="109"/>
      <c r="W115" s="109"/>
      <c r="X115" s="4"/>
      <c r="Y115" s="4"/>
      <c r="Z115" s="4"/>
      <c r="AA115" s="4"/>
      <c r="AB115" s="4"/>
    </row>
    <row r="116" spans="2:28" s="3" customFormat="1" x14ac:dyDescent="0.3">
      <c r="B116" s="54"/>
      <c r="C116" s="34" t="s">
        <v>170</v>
      </c>
      <c r="D116" s="38" t="s">
        <v>407</v>
      </c>
      <c r="E116" s="5"/>
      <c r="F116" s="5"/>
      <c r="G116" s="5"/>
      <c r="H116" s="5"/>
      <c r="I116" s="31"/>
      <c r="J116" s="31"/>
      <c r="K116" s="357"/>
      <c r="L116" s="358"/>
      <c r="M116" s="359"/>
      <c r="N116" s="31"/>
      <c r="O116" s="357"/>
      <c r="P116" s="358"/>
      <c r="Q116" s="359"/>
      <c r="R116" s="31"/>
      <c r="S116" s="80"/>
      <c r="U116" s="109"/>
      <c r="V116" s="109"/>
      <c r="W116" s="109"/>
      <c r="X116" s="4"/>
      <c r="Y116" s="4"/>
      <c r="Z116" s="4"/>
      <c r="AA116" s="4"/>
      <c r="AB116" s="4"/>
    </row>
    <row r="117" spans="2:28" s="3" customFormat="1" x14ac:dyDescent="0.3">
      <c r="B117" s="54"/>
      <c r="C117" s="6"/>
      <c r="D117" s="7"/>
      <c r="E117" s="5"/>
      <c r="F117" s="5"/>
      <c r="G117" s="5"/>
      <c r="H117" s="5"/>
      <c r="I117" s="31"/>
      <c r="J117" s="31"/>
      <c r="K117" s="76"/>
      <c r="L117" s="76"/>
      <c r="M117" s="76"/>
      <c r="N117" s="31"/>
      <c r="O117" s="76"/>
      <c r="P117" s="76"/>
      <c r="Q117" s="76"/>
      <c r="R117" s="31"/>
      <c r="S117" s="80"/>
      <c r="U117" s="109"/>
      <c r="V117" s="109"/>
      <c r="W117" s="109"/>
      <c r="X117" s="4"/>
      <c r="Y117" s="4"/>
      <c r="Z117" s="4"/>
      <c r="AA117" s="4"/>
      <c r="AB117" s="4"/>
    </row>
    <row r="118" spans="2:28" s="3" customFormat="1" x14ac:dyDescent="0.3">
      <c r="B118" s="54"/>
      <c r="C118" s="6" t="s">
        <v>171</v>
      </c>
      <c r="D118" s="7" t="s">
        <v>410</v>
      </c>
      <c r="E118" s="5"/>
      <c r="F118" s="5"/>
      <c r="G118" s="5"/>
      <c r="H118" s="5"/>
      <c r="I118" s="31"/>
      <c r="J118" s="31"/>
      <c r="K118" s="357"/>
      <c r="L118" s="358"/>
      <c r="M118" s="359"/>
      <c r="N118" s="31"/>
      <c r="O118" s="365"/>
      <c r="P118" s="365"/>
      <c r="Q118" s="365"/>
      <c r="R118" s="31"/>
      <c r="S118" s="80"/>
      <c r="U118" s="109"/>
      <c r="V118" s="109"/>
      <c r="W118" s="109"/>
      <c r="X118" s="4"/>
      <c r="Y118" s="4"/>
      <c r="Z118" s="4"/>
      <c r="AA118" s="4"/>
      <c r="AB118" s="4"/>
    </row>
    <row r="119" spans="2:28" s="3" customFormat="1" ht="14.5" thickBot="1" x14ac:dyDescent="0.35">
      <c r="B119" s="54"/>
      <c r="C119" s="6"/>
      <c r="D119" s="7"/>
      <c r="E119" s="5"/>
      <c r="F119" s="5"/>
      <c r="G119" s="5"/>
      <c r="H119" s="5"/>
      <c r="I119" s="31"/>
      <c r="J119" s="31"/>
      <c r="K119" s="367"/>
      <c r="L119" s="367"/>
      <c r="M119" s="367"/>
      <c r="N119" s="31"/>
      <c r="O119" s="367"/>
      <c r="P119" s="367"/>
      <c r="Q119" s="367"/>
      <c r="R119" s="31"/>
      <c r="S119" s="80"/>
      <c r="U119" s="109"/>
      <c r="V119" s="109"/>
      <c r="W119" s="109"/>
      <c r="X119" s="4"/>
      <c r="Y119" s="4"/>
      <c r="Z119" s="4"/>
      <c r="AA119" s="4"/>
      <c r="AB119" s="4"/>
    </row>
    <row r="120" spans="2:28" s="3" customFormat="1" ht="14.5" thickBot="1" x14ac:dyDescent="0.35">
      <c r="B120" s="54"/>
      <c r="C120" s="28">
        <v>4.4000000000000004</v>
      </c>
      <c r="D120" s="29" t="s">
        <v>411</v>
      </c>
      <c r="E120" s="31"/>
      <c r="F120" s="31"/>
      <c r="G120" s="31"/>
      <c r="H120" s="31"/>
      <c r="I120" s="31"/>
      <c r="J120" s="31"/>
      <c r="K120" s="360">
        <f>SUM(K122:K124)</f>
        <v>0</v>
      </c>
      <c r="L120" s="361"/>
      <c r="M120" s="362"/>
      <c r="N120" s="31"/>
      <c r="O120" s="360">
        <f>SUM(O122:O124)</f>
        <v>0</v>
      </c>
      <c r="P120" s="361"/>
      <c r="Q120" s="362"/>
      <c r="R120" s="297" t="str">
        <f>IF(SUM(O122:O124)&lt;&gt;O120, SUM(O122:O124), "")</f>
        <v/>
      </c>
      <c r="S120" s="285"/>
      <c r="U120" s="109"/>
      <c r="V120" s="109"/>
      <c r="W120" s="109"/>
      <c r="X120" s="4"/>
      <c r="Y120" s="4"/>
      <c r="Z120" s="4"/>
      <c r="AA120" s="4"/>
      <c r="AB120" s="4"/>
    </row>
    <row r="121" spans="2:28" s="3" customFormat="1" x14ac:dyDescent="0.3">
      <c r="B121" s="54"/>
      <c r="C121" s="5"/>
      <c r="D121" s="7"/>
      <c r="E121" s="5"/>
      <c r="F121" s="5"/>
      <c r="G121" s="5"/>
      <c r="H121" s="5"/>
      <c r="I121" s="31"/>
      <c r="J121" s="31"/>
      <c r="K121" s="363"/>
      <c r="L121" s="363"/>
      <c r="M121" s="363"/>
      <c r="N121" s="31"/>
      <c r="O121" s="363"/>
      <c r="P121" s="363"/>
      <c r="Q121" s="363"/>
      <c r="R121" s="31"/>
      <c r="S121" s="80"/>
      <c r="U121" s="109"/>
      <c r="V121" s="109"/>
      <c r="W121" s="109"/>
      <c r="X121" s="4"/>
      <c r="Y121" s="4"/>
      <c r="Z121" s="4"/>
      <c r="AA121" s="4"/>
      <c r="AB121" s="4"/>
    </row>
    <row r="122" spans="2:28" s="3" customFormat="1" x14ac:dyDescent="0.3">
      <c r="B122" s="54"/>
      <c r="C122" s="6" t="s">
        <v>172</v>
      </c>
      <c r="D122" s="119" t="s">
        <v>412</v>
      </c>
      <c r="E122" s="5"/>
      <c r="F122" s="5"/>
      <c r="G122" s="5"/>
      <c r="H122" s="5"/>
      <c r="I122" s="31"/>
      <c r="J122" s="31"/>
      <c r="K122" s="357"/>
      <c r="L122" s="358"/>
      <c r="M122" s="359"/>
      <c r="N122" s="31"/>
      <c r="O122" s="357"/>
      <c r="P122" s="358"/>
      <c r="Q122" s="359"/>
      <c r="R122" s="31"/>
      <c r="S122" s="80"/>
      <c r="U122" s="109"/>
      <c r="V122" s="109"/>
      <c r="W122" s="109"/>
      <c r="X122" s="4"/>
      <c r="Y122" s="4"/>
      <c r="Z122" s="4"/>
      <c r="AA122" s="4"/>
      <c r="AB122" s="4"/>
    </row>
    <row r="123" spans="2:28" s="3" customFormat="1" x14ac:dyDescent="0.3">
      <c r="B123" s="54"/>
      <c r="C123" s="6" t="s">
        <v>173</v>
      </c>
      <c r="D123" s="119" t="s">
        <v>413</v>
      </c>
      <c r="E123" s="5"/>
      <c r="F123" s="5"/>
      <c r="G123" s="5"/>
      <c r="H123" s="5"/>
      <c r="I123" s="31"/>
      <c r="J123" s="31"/>
      <c r="K123" s="357"/>
      <c r="L123" s="358"/>
      <c r="M123" s="359"/>
      <c r="N123" s="31"/>
      <c r="O123" s="357"/>
      <c r="P123" s="358"/>
      <c r="Q123" s="359"/>
      <c r="R123" s="31"/>
      <c r="S123" s="80"/>
      <c r="U123" s="109"/>
      <c r="V123" s="109"/>
      <c r="W123" s="109"/>
      <c r="X123" s="4"/>
      <c r="Y123" s="4"/>
      <c r="Z123" s="4"/>
      <c r="AA123" s="4"/>
      <c r="AB123" s="4"/>
    </row>
    <row r="124" spans="2:28" s="3" customFormat="1" x14ac:dyDescent="0.3">
      <c r="B124" s="54"/>
      <c r="C124" s="6" t="s">
        <v>174</v>
      </c>
      <c r="D124" s="7" t="s">
        <v>414</v>
      </c>
      <c r="E124" s="5"/>
      <c r="F124" s="5"/>
      <c r="G124" s="5"/>
      <c r="H124" s="5"/>
      <c r="I124" s="31"/>
      <c r="J124" s="31"/>
      <c r="K124" s="357"/>
      <c r="L124" s="358"/>
      <c r="M124" s="359"/>
      <c r="N124" s="31"/>
      <c r="O124" s="357"/>
      <c r="P124" s="358"/>
      <c r="Q124" s="359"/>
      <c r="R124" s="31"/>
      <c r="S124" s="80"/>
      <c r="U124" s="109"/>
      <c r="V124" s="109"/>
      <c r="W124" s="109"/>
      <c r="X124" s="4"/>
      <c r="Y124" s="4"/>
      <c r="Z124" s="4"/>
      <c r="AA124" s="4"/>
      <c r="AB124" s="4"/>
    </row>
    <row r="125" spans="2:28" s="3" customFormat="1" ht="14.5" thickBot="1" x14ac:dyDescent="0.35">
      <c r="B125" s="54"/>
      <c r="C125" s="5"/>
      <c r="D125" s="7"/>
      <c r="E125" s="5"/>
      <c r="F125" s="5"/>
      <c r="G125" s="5"/>
      <c r="H125" s="5"/>
      <c r="I125" s="5"/>
      <c r="J125" s="5"/>
      <c r="K125" s="372"/>
      <c r="L125" s="372"/>
      <c r="M125" s="372"/>
      <c r="N125" s="72"/>
      <c r="O125" s="372"/>
      <c r="P125" s="372"/>
      <c r="Q125" s="372"/>
      <c r="R125" s="5"/>
      <c r="S125" s="55"/>
      <c r="U125" s="109"/>
      <c r="V125" s="109"/>
      <c r="W125" s="109"/>
      <c r="X125" s="4"/>
      <c r="Y125" s="4"/>
      <c r="Z125" s="4"/>
      <c r="AA125" s="4"/>
      <c r="AB125" s="4"/>
    </row>
    <row r="126" spans="2:28" s="3" customFormat="1" ht="15" customHeight="1" thickBot="1" x14ac:dyDescent="0.4">
      <c r="B126" s="54"/>
      <c r="C126" s="105">
        <v>5</v>
      </c>
      <c r="D126" s="106" t="s">
        <v>415</v>
      </c>
      <c r="E126" s="74"/>
      <c r="F126" s="74"/>
      <c r="G126" s="74"/>
      <c r="H126" s="74"/>
      <c r="I126" s="74"/>
      <c r="J126" s="74"/>
      <c r="K126" s="369">
        <f>SUM(K128,K140)</f>
        <v>0</v>
      </c>
      <c r="L126" s="370"/>
      <c r="M126" s="371"/>
      <c r="N126" s="78"/>
      <c r="O126" s="369">
        <f>SUM(O128,O140)</f>
        <v>0</v>
      </c>
      <c r="P126" s="370"/>
      <c r="Q126" s="371"/>
      <c r="R126" s="74"/>
      <c r="S126" s="55"/>
      <c r="U126" s="109"/>
      <c r="V126" s="109"/>
      <c r="W126" s="109"/>
      <c r="X126" s="4"/>
      <c r="Y126" s="4"/>
      <c r="Z126" s="4"/>
      <c r="AA126" s="4"/>
      <c r="AB126" s="4"/>
    </row>
    <row r="127" spans="2:28" s="3" customFormat="1" ht="14.5" thickBot="1" x14ac:dyDescent="0.35">
      <c r="B127" s="54"/>
      <c r="C127" s="5"/>
      <c r="D127" s="7"/>
      <c r="E127" s="5"/>
      <c r="F127" s="5"/>
      <c r="G127" s="5"/>
      <c r="H127" s="5"/>
      <c r="I127" s="5"/>
      <c r="J127" s="5"/>
      <c r="K127" s="95"/>
      <c r="L127" s="95"/>
      <c r="M127" s="95"/>
      <c r="N127" s="72"/>
      <c r="O127" s="95"/>
      <c r="P127" s="95"/>
      <c r="Q127" s="95"/>
      <c r="R127" s="5"/>
      <c r="S127" s="55"/>
      <c r="U127" s="109"/>
      <c r="V127" s="109"/>
      <c r="W127" s="109"/>
      <c r="X127" s="4"/>
      <c r="Y127" s="4"/>
      <c r="Z127" s="4"/>
      <c r="AA127" s="4"/>
      <c r="AB127" s="4"/>
    </row>
    <row r="128" spans="2:28" s="3" customFormat="1" ht="14.5" thickBot="1" x14ac:dyDescent="0.35">
      <c r="B128" s="54"/>
      <c r="C128" s="16">
        <v>5.0999999999999996</v>
      </c>
      <c r="D128" s="10" t="s">
        <v>416</v>
      </c>
      <c r="E128" s="5"/>
      <c r="F128" s="5"/>
      <c r="G128" s="5"/>
      <c r="H128" s="5"/>
      <c r="I128" s="220" t="str">
        <f>IF(SUM(K130:K138)&lt;&gt;K128, SUM(K130:K138), "")</f>
        <v/>
      </c>
      <c r="J128" s="221"/>
      <c r="K128" s="360">
        <f>SUM(K130:M138)</f>
        <v>0</v>
      </c>
      <c r="L128" s="361"/>
      <c r="M128" s="362"/>
      <c r="N128" s="31"/>
      <c r="O128" s="360">
        <f>SUM(O130:Q138)</f>
        <v>0</v>
      </c>
      <c r="P128" s="361"/>
      <c r="Q128" s="362"/>
      <c r="R128" s="297" t="str">
        <f>IF(SUM(O130:O138)&lt;&gt;O128, SUM(O130:O138), "")</f>
        <v/>
      </c>
      <c r="S128" s="285"/>
      <c r="U128" s="109"/>
      <c r="V128" s="109"/>
      <c r="W128" s="109"/>
      <c r="X128" s="4"/>
      <c r="Y128" s="4"/>
      <c r="Z128" s="4"/>
      <c r="AA128" s="4"/>
      <c r="AB128" s="4"/>
    </row>
    <row r="129" spans="2:28" s="3" customFormat="1" x14ac:dyDescent="0.3">
      <c r="B129" s="54"/>
      <c r="C129" s="5"/>
      <c r="D129" s="79"/>
      <c r="E129" s="5"/>
      <c r="F129" s="5"/>
      <c r="G129" s="5"/>
      <c r="H129" s="5"/>
      <c r="I129" s="220"/>
      <c r="J129" s="301"/>
      <c r="K129" s="363" t="str">
        <f>IF(AND((OR(ISNUMBER(K131), ISNUMBER(K132), ISNUMBER(K133), ISNUMBER(K134), ISNUMBER(K135), ISNUMBER(K136), ISNUMBER(K137))), ISBLANK(K130)), "Personnel expenses?", "")</f>
        <v/>
      </c>
      <c r="L129" s="373"/>
      <c r="M129" s="373"/>
      <c r="N129" s="31"/>
      <c r="O129" s="363" t="str">
        <f>IF(AND((OR(ISNUMBER(O131), ISNUMBER(O132), ISNUMBER(O133), ISNUMBER(O134), ISNUMBER(O135), ISNUMBER(O136), ISNUMBER(O137))), ISBLANK(O130)), "Personnel expenses?", "")</f>
        <v/>
      </c>
      <c r="P129" s="373"/>
      <c r="Q129" s="373"/>
      <c r="R129" s="31"/>
      <c r="S129" s="80"/>
      <c r="U129" s="109"/>
      <c r="V129" s="109"/>
      <c r="W129" s="109"/>
      <c r="X129" s="4"/>
      <c r="Y129" s="4"/>
      <c r="Z129" s="4"/>
      <c r="AA129" s="4"/>
      <c r="AB129" s="4"/>
    </row>
    <row r="130" spans="2:28" s="3" customFormat="1" x14ac:dyDescent="0.3">
      <c r="B130" s="54"/>
      <c r="C130" s="35" t="s">
        <v>95</v>
      </c>
      <c r="D130" s="7" t="s">
        <v>417</v>
      </c>
      <c r="E130" s="5"/>
      <c r="F130" s="5"/>
      <c r="G130" s="5"/>
      <c r="H130" s="5"/>
      <c r="I130" s="220" t="str">
        <f t="shared" ref="I130:I138" si="0">IF(AND(ISNUMBER(K130), K130&lt;0), K130*(-1), "")</f>
        <v/>
      </c>
      <c r="J130" s="226"/>
      <c r="K130" s="357"/>
      <c r="L130" s="358"/>
      <c r="M130" s="359"/>
      <c r="N130" s="31"/>
      <c r="O130" s="357"/>
      <c r="P130" s="358"/>
      <c r="Q130" s="359"/>
      <c r="R130" s="31" t="str">
        <f>IF(AND(ISNUMBER(O130), O130&lt;0), O130*(-1), "")</f>
        <v/>
      </c>
      <c r="S130" s="80"/>
      <c r="U130" s="109"/>
      <c r="V130" s="109"/>
      <c r="W130" s="109"/>
      <c r="X130" s="4"/>
      <c r="Y130" s="4"/>
      <c r="Z130" s="4"/>
      <c r="AA130" s="4"/>
      <c r="AB130" s="4"/>
    </row>
    <row r="131" spans="2:28" s="3" customFormat="1" x14ac:dyDescent="0.3">
      <c r="B131" s="54"/>
      <c r="C131" s="35" t="s">
        <v>96</v>
      </c>
      <c r="D131" s="7" t="s">
        <v>418</v>
      </c>
      <c r="E131" s="5"/>
      <c r="F131" s="5"/>
      <c r="G131" s="5"/>
      <c r="H131" s="5"/>
      <c r="I131" s="220" t="str">
        <f t="shared" si="0"/>
        <v/>
      </c>
      <c r="J131" s="226"/>
      <c r="K131" s="357"/>
      <c r="L131" s="358"/>
      <c r="M131" s="359"/>
      <c r="N131" s="31"/>
      <c r="O131" s="357"/>
      <c r="P131" s="358"/>
      <c r="Q131" s="359"/>
      <c r="R131" s="31" t="str">
        <f t="shared" ref="R131:R138" si="1">IF(AND(ISNUMBER(O131), O131&lt;0), O131*(-1), "")</f>
        <v/>
      </c>
      <c r="S131" s="80"/>
      <c r="U131" s="109"/>
      <c r="V131" s="109"/>
      <c r="W131" s="109"/>
      <c r="X131" s="4"/>
      <c r="Y131" s="4"/>
      <c r="Z131" s="4"/>
      <c r="AA131" s="4"/>
      <c r="AB131" s="4"/>
    </row>
    <row r="132" spans="2:28" s="3" customFormat="1" x14ac:dyDescent="0.3">
      <c r="B132" s="54"/>
      <c r="C132" s="35" t="s">
        <v>97</v>
      </c>
      <c r="D132" s="7" t="s">
        <v>419</v>
      </c>
      <c r="E132" s="5"/>
      <c r="F132" s="5"/>
      <c r="G132" s="5"/>
      <c r="H132" s="5"/>
      <c r="I132" s="220" t="str">
        <f t="shared" si="0"/>
        <v/>
      </c>
      <c r="J132" s="226"/>
      <c r="K132" s="357"/>
      <c r="L132" s="358"/>
      <c r="M132" s="359"/>
      <c r="N132" s="31"/>
      <c r="O132" s="357"/>
      <c r="P132" s="358"/>
      <c r="Q132" s="359"/>
      <c r="R132" s="31" t="str">
        <f t="shared" si="1"/>
        <v/>
      </c>
      <c r="S132" s="80"/>
      <c r="U132" s="109"/>
      <c r="V132" s="109"/>
      <c r="W132" s="109"/>
      <c r="X132" s="4"/>
      <c r="Y132" s="4"/>
      <c r="Z132" s="4"/>
      <c r="AA132" s="4"/>
      <c r="AB132" s="4"/>
    </row>
    <row r="133" spans="2:28" s="3" customFormat="1" x14ac:dyDescent="0.3">
      <c r="B133" s="54"/>
      <c r="C133" s="35" t="s">
        <v>98</v>
      </c>
      <c r="D133" s="7" t="s">
        <v>420</v>
      </c>
      <c r="E133" s="5"/>
      <c r="F133" s="5"/>
      <c r="G133" s="5"/>
      <c r="H133" s="5"/>
      <c r="I133" s="220" t="str">
        <f t="shared" si="0"/>
        <v/>
      </c>
      <c r="J133" s="226"/>
      <c r="K133" s="357"/>
      <c r="L133" s="358"/>
      <c r="M133" s="359"/>
      <c r="N133" s="31"/>
      <c r="O133" s="357"/>
      <c r="P133" s="358"/>
      <c r="Q133" s="359"/>
      <c r="R133" s="31" t="str">
        <f t="shared" si="1"/>
        <v/>
      </c>
      <c r="S133" s="80"/>
      <c r="U133" s="109"/>
      <c r="V133" s="109"/>
      <c r="W133" s="109"/>
      <c r="X133" s="4"/>
      <c r="Y133" s="4"/>
      <c r="Z133" s="4"/>
      <c r="AA133" s="4"/>
      <c r="AB133" s="4"/>
    </row>
    <row r="134" spans="2:28" s="3" customFormat="1" x14ac:dyDescent="0.3">
      <c r="B134" s="54"/>
      <c r="C134" s="35" t="s">
        <v>99</v>
      </c>
      <c r="D134" s="7" t="s">
        <v>421</v>
      </c>
      <c r="E134" s="5"/>
      <c r="F134" s="5"/>
      <c r="G134" s="5"/>
      <c r="H134" s="5"/>
      <c r="I134" s="220" t="str">
        <f t="shared" si="0"/>
        <v/>
      </c>
      <c r="J134" s="226"/>
      <c r="K134" s="357"/>
      <c r="L134" s="358"/>
      <c r="M134" s="359"/>
      <c r="N134" s="31"/>
      <c r="O134" s="357"/>
      <c r="P134" s="358"/>
      <c r="Q134" s="359"/>
      <c r="R134" s="31" t="str">
        <f t="shared" si="1"/>
        <v/>
      </c>
      <c r="S134" s="80"/>
      <c r="U134" s="109"/>
      <c r="V134" s="109"/>
      <c r="W134" s="109"/>
      <c r="X134" s="4"/>
      <c r="Y134" s="4"/>
      <c r="Z134" s="4"/>
      <c r="AA134" s="4"/>
      <c r="AB134" s="4"/>
    </row>
    <row r="135" spans="2:28" s="3" customFormat="1" x14ac:dyDescent="0.3">
      <c r="B135" s="54"/>
      <c r="C135" s="35" t="s">
        <v>189</v>
      </c>
      <c r="D135" s="7" t="s">
        <v>422</v>
      </c>
      <c r="E135" s="5"/>
      <c r="F135" s="5"/>
      <c r="G135" s="5"/>
      <c r="H135" s="5"/>
      <c r="I135" s="220" t="str">
        <f t="shared" si="0"/>
        <v/>
      </c>
      <c r="J135" s="226"/>
      <c r="K135" s="357"/>
      <c r="L135" s="358"/>
      <c r="M135" s="359"/>
      <c r="N135" s="31"/>
      <c r="O135" s="357"/>
      <c r="P135" s="358"/>
      <c r="Q135" s="359"/>
      <c r="R135" s="31" t="str">
        <f t="shared" si="1"/>
        <v/>
      </c>
      <c r="S135" s="80"/>
      <c r="U135" s="109"/>
      <c r="V135" s="109"/>
      <c r="W135" s="109"/>
      <c r="X135" s="4"/>
      <c r="Y135" s="4"/>
      <c r="Z135" s="4"/>
      <c r="AA135" s="4"/>
      <c r="AB135" s="4"/>
    </row>
    <row r="136" spans="2:28" s="3" customFormat="1" x14ac:dyDescent="0.3">
      <c r="B136" s="54"/>
      <c r="C136" s="35" t="s">
        <v>186</v>
      </c>
      <c r="D136" s="7" t="s">
        <v>423</v>
      </c>
      <c r="E136" s="5"/>
      <c r="F136" s="5"/>
      <c r="G136" s="5"/>
      <c r="H136" s="5"/>
      <c r="I136" s="220" t="str">
        <f t="shared" si="0"/>
        <v/>
      </c>
      <c r="J136" s="226"/>
      <c r="K136" s="357"/>
      <c r="L136" s="358"/>
      <c r="M136" s="359"/>
      <c r="N136" s="31"/>
      <c r="O136" s="357"/>
      <c r="P136" s="358"/>
      <c r="Q136" s="359"/>
      <c r="R136" s="31" t="str">
        <f t="shared" si="1"/>
        <v/>
      </c>
      <c r="S136" s="80"/>
      <c r="U136" s="109"/>
      <c r="V136" s="109"/>
      <c r="W136" s="109"/>
      <c r="X136" s="4"/>
      <c r="Y136" s="4"/>
      <c r="Z136" s="4"/>
      <c r="AA136" s="4"/>
      <c r="AB136" s="4"/>
    </row>
    <row r="137" spans="2:28" s="3" customFormat="1" x14ac:dyDescent="0.3">
      <c r="B137" s="54"/>
      <c r="C137" s="35" t="s">
        <v>187</v>
      </c>
      <c r="D137" s="7" t="s">
        <v>424</v>
      </c>
      <c r="E137" s="5"/>
      <c r="F137" s="5"/>
      <c r="G137" s="5"/>
      <c r="H137" s="5"/>
      <c r="I137" s="220" t="str">
        <f t="shared" si="0"/>
        <v/>
      </c>
      <c r="J137" s="226"/>
      <c r="K137" s="357"/>
      <c r="L137" s="358"/>
      <c r="M137" s="359"/>
      <c r="N137" s="31"/>
      <c r="O137" s="357"/>
      <c r="P137" s="358"/>
      <c r="Q137" s="359"/>
      <c r="R137" s="31" t="str">
        <f t="shared" si="1"/>
        <v/>
      </c>
      <c r="S137" s="80"/>
      <c r="U137" s="109"/>
      <c r="V137" s="109"/>
      <c r="W137" s="109"/>
      <c r="X137" s="4"/>
      <c r="Y137" s="4"/>
      <c r="Z137" s="4"/>
      <c r="AA137" s="4"/>
      <c r="AB137" s="4"/>
    </row>
    <row r="138" spans="2:28" s="3" customFormat="1" x14ac:dyDescent="0.3">
      <c r="B138" s="54"/>
      <c r="C138" s="35" t="s">
        <v>188</v>
      </c>
      <c r="D138" s="7" t="s">
        <v>425</v>
      </c>
      <c r="E138" s="5"/>
      <c r="F138" s="5"/>
      <c r="G138" s="5"/>
      <c r="H138" s="5"/>
      <c r="I138" s="220" t="str">
        <f t="shared" si="0"/>
        <v/>
      </c>
      <c r="J138" s="226"/>
      <c r="K138" s="357"/>
      <c r="L138" s="358"/>
      <c r="M138" s="359"/>
      <c r="N138" s="5"/>
      <c r="O138" s="357"/>
      <c r="P138" s="358"/>
      <c r="Q138" s="359"/>
      <c r="R138" s="31" t="str">
        <f t="shared" si="1"/>
        <v/>
      </c>
      <c r="S138" s="80"/>
      <c r="U138" s="109"/>
      <c r="V138" s="109"/>
      <c r="W138" s="109"/>
      <c r="X138" s="4"/>
      <c r="Y138" s="4"/>
      <c r="Z138" s="4"/>
      <c r="AA138" s="4"/>
      <c r="AB138" s="4"/>
    </row>
    <row r="139" spans="2:28" s="3" customFormat="1" ht="14.5" thickBot="1" x14ac:dyDescent="0.35">
      <c r="B139" s="54"/>
      <c r="C139" s="6"/>
      <c r="D139" s="7"/>
      <c r="E139" s="5"/>
      <c r="F139" s="5"/>
      <c r="G139" s="5"/>
      <c r="H139" s="5"/>
      <c r="I139" s="31"/>
      <c r="J139" s="31"/>
      <c r="K139" s="31"/>
      <c r="L139" s="31"/>
      <c r="M139" s="31"/>
      <c r="N139" s="31"/>
      <c r="O139" s="31"/>
      <c r="P139" s="31"/>
      <c r="Q139" s="31"/>
      <c r="R139" s="31"/>
      <c r="S139" s="80"/>
      <c r="U139" s="109"/>
      <c r="V139" s="109"/>
      <c r="W139" s="109"/>
      <c r="X139" s="4"/>
      <c r="Y139" s="4"/>
      <c r="Z139" s="4"/>
      <c r="AA139" s="4"/>
      <c r="AB139" s="4"/>
    </row>
    <row r="140" spans="2:28" s="3" customFormat="1" ht="14.5" thickBot="1" x14ac:dyDescent="0.35">
      <c r="B140" s="54"/>
      <c r="C140" s="18">
        <v>5.2</v>
      </c>
      <c r="D140" s="10" t="s">
        <v>426</v>
      </c>
      <c r="E140" s="5"/>
      <c r="F140" s="5"/>
      <c r="G140" s="5"/>
      <c r="H140" s="5"/>
      <c r="I140" s="220" t="str">
        <f>IF(SUM(K142:K144)&lt;&gt;K140, SUM(K142:K144), "")</f>
        <v/>
      </c>
      <c r="J140" s="221"/>
      <c r="K140" s="360">
        <f>SUM(K142:M144)</f>
        <v>0</v>
      </c>
      <c r="L140" s="361"/>
      <c r="M140" s="362"/>
      <c r="N140" s="31"/>
      <c r="O140" s="360">
        <f>SUM(O142:Q144)</f>
        <v>0</v>
      </c>
      <c r="P140" s="361"/>
      <c r="Q140" s="362"/>
      <c r="R140" s="297" t="str">
        <f>IF(SUM(O142:O144)&lt;&gt;O140, SUM(O142:O144), "")</f>
        <v/>
      </c>
      <c r="S140" s="285"/>
      <c r="U140" s="109"/>
      <c r="V140" s="109"/>
      <c r="W140" s="109"/>
      <c r="X140" s="4"/>
      <c r="Y140" s="4"/>
      <c r="Z140" s="4"/>
      <c r="AA140" s="4"/>
      <c r="AB140" s="4"/>
    </row>
    <row r="141" spans="2:28" s="3" customFormat="1" x14ac:dyDescent="0.3">
      <c r="B141" s="54"/>
      <c r="C141" s="36"/>
      <c r="D141" s="79"/>
      <c r="E141" s="5"/>
      <c r="F141" s="5"/>
      <c r="G141" s="5"/>
      <c r="H141" s="5"/>
      <c r="I141" s="5"/>
      <c r="J141" s="5"/>
      <c r="K141" s="363" t="str">
        <f>IF(AND(ISNUMBER(K130), ISNUMBER(K128), ISBLANK(K143)), "Depreciation/amortization cost?", "")</f>
        <v/>
      </c>
      <c r="L141" s="374"/>
      <c r="M141" s="374"/>
      <c r="N141" s="5"/>
      <c r="O141" s="363" t="str">
        <f>IF(AND(ISNUMBER(O130), ISNUMBER(O128), ISBLANK(O143)), "Depreciation/amortization cost?", "")</f>
        <v/>
      </c>
      <c r="P141" s="374"/>
      <c r="Q141" s="374"/>
      <c r="R141" s="5"/>
      <c r="S141" s="80"/>
      <c r="U141" s="109"/>
      <c r="V141" s="109"/>
      <c r="W141" s="109"/>
      <c r="X141" s="4"/>
      <c r="Y141" s="4"/>
      <c r="Z141" s="4"/>
      <c r="AA141" s="4"/>
      <c r="AB141" s="4"/>
    </row>
    <row r="142" spans="2:28" s="3" customFormat="1" x14ac:dyDescent="0.3">
      <c r="B142" s="54"/>
      <c r="C142" s="32" t="s">
        <v>100</v>
      </c>
      <c r="D142" s="7" t="s">
        <v>427</v>
      </c>
      <c r="E142" s="5"/>
      <c r="F142" s="5"/>
      <c r="G142" s="5"/>
      <c r="H142" s="5"/>
      <c r="I142" s="5"/>
      <c r="J142" s="31" t="str">
        <f>IF(AND(ISNUMBER(K142), K142&lt;0), K142*(-1), "")</f>
        <v/>
      </c>
      <c r="K142" s="242"/>
      <c r="L142" s="243"/>
      <c r="M142" s="244"/>
      <c r="N142" s="5"/>
      <c r="O142" s="242"/>
      <c r="P142" s="243"/>
      <c r="Q142" s="244"/>
      <c r="R142" s="31" t="str">
        <f t="shared" ref="R142:R143" si="2">IF(AND(ISNUMBER(O142), O142&lt;0), O142*(-1), "")</f>
        <v/>
      </c>
      <c r="S142" s="80"/>
      <c r="U142" s="109"/>
      <c r="V142" s="109"/>
      <c r="W142" s="109"/>
      <c r="X142" s="4"/>
      <c r="Y142" s="4"/>
      <c r="Z142" s="4"/>
      <c r="AA142" s="4"/>
      <c r="AB142" s="4"/>
    </row>
    <row r="143" spans="2:28" s="3" customFormat="1" x14ac:dyDescent="0.3">
      <c r="B143" s="54"/>
      <c r="C143" s="32" t="s">
        <v>101</v>
      </c>
      <c r="D143" s="7" t="s">
        <v>428</v>
      </c>
      <c r="E143" s="5"/>
      <c r="F143" s="5"/>
      <c r="G143" s="5"/>
      <c r="H143" s="5"/>
      <c r="I143" s="5"/>
      <c r="J143" s="31" t="str">
        <f>IF(AND(ISNUMBER(K143), K143&lt;0), K143*(-1), "")</f>
        <v/>
      </c>
      <c r="K143" s="242"/>
      <c r="L143" s="243"/>
      <c r="M143" s="244"/>
      <c r="N143" s="5"/>
      <c r="O143" s="242"/>
      <c r="P143" s="243"/>
      <c r="Q143" s="244"/>
      <c r="R143" s="31" t="str">
        <f t="shared" si="2"/>
        <v/>
      </c>
      <c r="S143" s="80"/>
      <c r="U143" s="109"/>
      <c r="V143" s="109"/>
      <c r="W143" s="109"/>
      <c r="X143" s="4"/>
      <c r="Y143" s="4"/>
      <c r="Z143" s="4"/>
      <c r="AA143" s="4"/>
      <c r="AB143" s="4"/>
    </row>
    <row r="144" spans="2:28" s="3" customFormat="1" x14ac:dyDescent="0.3">
      <c r="B144" s="54"/>
      <c r="C144" s="32" t="s">
        <v>102</v>
      </c>
      <c r="D144" s="7" t="s">
        <v>429</v>
      </c>
      <c r="E144" s="5"/>
      <c r="F144" s="5"/>
      <c r="G144" s="5"/>
      <c r="H144" s="5"/>
      <c r="I144" s="5"/>
      <c r="J144" s="31"/>
      <c r="K144" s="242"/>
      <c r="L144" s="243"/>
      <c r="M144" s="244"/>
      <c r="N144" s="5"/>
      <c r="O144" s="242"/>
      <c r="P144" s="243"/>
      <c r="Q144" s="244"/>
      <c r="R144" s="31"/>
      <c r="S144" s="80"/>
      <c r="U144" s="109"/>
      <c r="V144" s="109"/>
      <c r="W144" s="109"/>
      <c r="X144" s="4"/>
      <c r="Y144" s="4"/>
      <c r="Z144" s="4"/>
      <c r="AA144" s="4"/>
      <c r="AB144" s="4"/>
    </row>
    <row r="145" spans="2:28" s="3" customFormat="1" ht="14.5" thickBot="1" x14ac:dyDescent="0.35">
      <c r="B145" s="54"/>
      <c r="C145" s="32"/>
      <c r="D145" s="7"/>
      <c r="E145" s="5"/>
      <c r="F145" s="5"/>
      <c r="G145" s="5"/>
      <c r="H145" s="5"/>
      <c r="I145" s="5"/>
      <c r="J145" s="31"/>
      <c r="K145" s="31"/>
      <c r="L145" s="31"/>
      <c r="M145" s="31"/>
      <c r="N145" s="31"/>
      <c r="O145" s="31"/>
      <c r="P145" s="31"/>
      <c r="Q145" s="31"/>
      <c r="R145" s="31"/>
      <c r="S145" s="80"/>
      <c r="U145" s="109"/>
      <c r="V145" s="109"/>
      <c r="W145" s="109"/>
      <c r="X145" s="4"/>
      <c r="Y145" s="4"/>
      <c r="Z145" s="4"/>
      <c r="AA145" s="4"/>
      <c r="AB145" s="4"/>
    </row>
    <row r="146" spans="2:28" s="3" customFormat="1" ht="16" thickBot="1" x14ac:dyDescent="0.4">
      <c r="B146" s="54"/>
      <c r="C146" s="107">
        <v>6</v>
      </c>
      <c r="D146" s="103" t="s">
        <v>431</v>
      </c>
      <c r="E146" s="96"/>
      <c r="F146" s="96"/>
      <c r="G146" s="74"/>
      <c r="H146" s="74"/>
      <c r="I146" s="75"/>
      <c r="J146" s="75"/>
      <c r="K146" s="375">
        <f>IF(ISNUMBER(K75-K128),K75-K128,"")</f>
        <v>0</v>
      </c>
      <c r="L146" s="376"/>
      <c r="M146" s="377"/>
      <c r="N146" s="74"/>
      <c r="O146" s="375">
        <f>IF(ISNUMBER(O75-O128),O75-O128,"")</f>
        <v>0</v>
      </c>
      <c r="P146" s="376"/>
      <c r="Q146" s="377"/>
      <c r="R146" s="75"/>
      <c r="S146" s="80"/>
      <c r="U146" s="109"/>
      <c r="V146" s="109"/>
      <c r="W146" s="109"/>
      <c r="X146" s="4"/>
      <c r="Y146" s="4"/>
      <c r="Z146" s="4"/>
      <c r="AA146" s="4"/>
      <c r="AB146" s="4"/>
    </row>
    <row r="147" spans="2:28" s="3" customFormat="1" ht="14.5" thickBot="1" x14ac:dyDescent="0.35">
      <c r="B147" s="54"/>
      <c r="C147" s="36"/>
      <c r="D147" s="7"/>
      <c r="E147" s="5"/>
      <c r="F147" s="5"/>
      <c r="G147" s="5"/>
      <c r="H147" s="5"/>
      <c r="I147" s="5"/>
      <c r="J147" s="5"/>
      <c r="K147" s="378"/>
      <c r="L147" s="379"/>
      <c r="M147" s="379"/>
      <c r="N147" s="5"/>
      <c r="O147" s="378"/>
      <c r="P147" s="379"/>
      <c r="Q147" s="379"/>
      <c r="R147" s="5"/>
      <c r="S147" s="80"/>
      <c r="U147" s="109"/>
      <c r="V147" s="109"/>
      <c r="W147" s="109"/>
      <c r="X147" s="4"/>
      <c r="Y147" s="4"/>
      <c r="Z147" s="4"/>
      <c r="AA147" s="4"/>
      <c r="AB147" s="4"/>
    </row>
    <row r="148" spans="2:28" s="3" customFormat="1" ht="16" thickBot="1" x14ac:dyDescent="0.4">
      <c r="B148" s="54"/>
      <c r="C148" s="107">
        <v>7</v>
      </c>
      <c r="D148" s="103" t="s">
        <v>430</v>
      </c>
      <c r="E148" s="74"/>
      <c r="F148" s="74"/>
      <c r="G148" s="74"/>
      <c r="H148" s="74"/>
      <c r="I148" s="227" t="str">
        <f>IF(K148&lt;0, K148*(-1), "")</f>
        <v/>
      </c>
      <c r="J148" s="227"/>
      <c r="K148" s="380"/>
      <c r="L148" s="381"/>
      <c r="M148" s="382"/>
      <c r="N148" s="75"/>
      <c r="O148" s="360"/>
      <c r="P148" s="361"/>
      <c r="Q148" s="362"/>
      <c r="R148" s="97" t="str">
        <f>IF(O148&lt;0, O148*(-1), "")</f>
        <v/>
      </c>
      <c r="S148" s="55"/>
      <c r="U148" s="109"/>
      <c r="V148" s="109"/>
      <c r="W148" s="109"/>
      <c r="X148" s="4"/>
      <c r="Y148" s="4"/>
      <c r="Z148" s="4"/>
      <c r="AA148" s="4"/>
      <c r="AB148" s="4"/>
    </row>
    <row r="149" spans="2:28" s="3" customFormat="1" ht="15" customHeight="1" thickBot="1" x14ac:dyDescent="0.35">
      <c r="B149" s="54"/>
      <c r="C149" s="32"/>
      <c r="D149" s="5"/>
      <c r="E149" s="5"/>
      <c r="F149" s="5"/>
      <c r="G149" s="5"/>
      <c r="H149" s="5"/>
      <c r="I149" s="31"/>
      <c r="J149" s="31"/>
      <c r="K149" s="98"/>
      <c r="L149" s="98"/>
      <c r="M149" s="98"/>
      <c r="N149" s="31"/>
      <c r="O149" s="98"/>
      <c r="P149" s="98"/>
      <c r="Q149" s="98"/>
      <c r="R149" s="31"/>
      <c r="S149" s="80"/>
      <c r="U149" s="109"/>
      <c r="V149" s="109"/>
      <c r="W149" s="109"/>
      <c r="X149" s="4"/>
      <c r="Y149" s="4"/>
      <c r="Z149" s="4"/>
      <c r="AA149" s="4"/>
      <c r="AB149" s="4"/>
    </row>
    <row r="150" spans="2:28" s="3" customFormat="1" ht="15" customHeight="1" thickBot="1" x14ac:dyDescent="0.4">
      <c r="B150" s="54"/>
      <c r="C150" s="107">
        <v>8</v>
      </c>
      <c r="D150" s="103" t="s">
        <v>432</v>
      </c>
      <c r="E150" s="73"/>
      <c r="F150" s="74"/>
      <c r="G150" s="74"/>
      <c r="H150" s="74"/>
      <c r="I150" s="75"/>
      <c r="J150" s="75"/>
      <c r="K150" s="375">
        <f>IF(ISNUMBER(K146-K140-K148),K146-K140-K148,"")</f>
        <v>0</v>
      </c>
      <c r="L150" s="376"/>
      <c r="M150" s="377"/>
      <c r="N150" s="75"/>
      <c r="O150" s="375">
        <f>IF(ISNUMBER(O146-O140-O148),O146-O140-O148,"")</f>
        <v>0</v>
      </c>
      <c r="P150" s="376"/>
      <c r="Q150" s="377"/>
      <c r="R150" s="75"/>
      <c r="S150" s="80"/>
      <c r="U150" s="109"/>
      <c r="V150" s="109"/>
      <c r="W150" s="109"/>
      <c r="X150" s="4"/>
      <c r="Y150" s="4"/>
      <c r="Z150" s="4"/>
      <c r="AA150" s="4"/>
      <c r="AB150" s="4"/>
    </row>
    <row r="151" spans="2:28" s="3" customFormat="1" ht="15" customHeight="1" x14ac:dyDescent="0.3">
      <c r="B151" s="54"/>
      <c r="C151" s="32"/>
      <c r="D151" s="5"/>
      <c r="E151" s="5"/>
      <c r="F151" s="5"/>
      <c r="G151" s="5"/>
      <c r="H151" s="5"/>
      <c r="I151" s="31"/>
      <c r="J151" s="31"/>
      <c r="K151" s="98"/>
      <c r="L151" s="98"/>
      <c r="M151" s="98"/>
      <c r="N151" s="31"/>
      <c r="O151" s="98"/>
      <c r="P151" s="98"/>
      <c r="Q151" s="98"/>
      <c r="R151" s="31"/>
      <c r="S151" s="80"/>
      <c r="U151" s="109"/>
      <c r="V151" s="109"/>
      <c r="W151" s="109"/>
      <c r="X151" s="4"/>
      <c r="Y151" s="4"/>
      <c r="Z151" s="4"/>
      <c r="AA151" s="4"/>
      <c r="AB151" s="4"/>
    </row>
    <row r="152" spans="2:28" s="3" customFormat="1" x14ac:dyDescent="0.3">
      <c r="B152" s="54"/>
      <c r="C152" s="32"/>
      <c r="D152" s="5"/>
      <c r="E152" s="5"/>
      <c r="F152" s="5"/>
      <c r="G152" s="5"/>
      <c r="H152" s="5"/>
      <c r="I152" s="31"/>
      <c r="J152" s="31"/>
      <c r="K152" s="98"/>
      <c r="L152" s="98"/>
      <c r="M152" s="98"/>
      <c r="N152" s="31"/>
      <c r="O152" s="98"/>
      <c r="P152" s="98"/>
      <c r="Q152" s="98"/>
      <c r="R152" s="31"/>
      <c r="S152" s="80"/>
      <c r="U152" s="109"/>
      <c r="V152" s="109"/>
      <c r="W152" s="109"/>
      <c r="X152" s="4"/>
      <c r="Y152" s="4"/>
      <c r="Z152" s="4"/>
      <c r="AA152" s="4"/>
      <c r="AB152" s="4"/>
    </row>
    <row r="153" spans="2:28" s="3" customFormat="1" ht="14.5" thickBot="1" x14ac:dyDescent="0.35">
      <c r="B153" s="56"/>
      <c r="C153" s="44"/>
      <c r="D153" s="44"/>
      <c r="E153" s="44"/>
      <c r="F153" s="44"/>
      <c r="G153" s="44"/>
      <c r="H153" s="44"/>
      <c r="I153" s="44"/>
      <c r="J153" s="44"/>
      <c r="K153" s="282"/>
      <c r="L153" s="386"/>
      <c r="M153" s="386"/>
      <c r="N153" s="44"/>
      <c r="O153" s="282"/>
      <c r="P153" s="386"/>
      <c r="Q153" s="386"/>
      <c r="R153" s="44"/>
      <c r="S153" s="57"/>
      <c r="U153" s="109"/>
      <c r="V153" s="109"/>
      <c r="W153" s="109"/>
      <c r="X153" s="4"/>
      <c r="Y153" s="4"/>
      <c r="Z153" s="4"/>
      <c r="AA153" s="4"/>
      <c r="AB153" s="4"/>
    </row>
    <row r="154" spans="2:28" s="3" customFormat="1" ht="15" thickTop="1" thickBot="1" x14ac:dyDescent="0.35">
      <c r="B154" s="45"/>
      <c r="C154" s="45"/>
      <c r="D154" s="45"/>
      <c r="E154" s="45"/>
      <c r="F154" s="45"/>
      <c r="G154" s="45"/>
      <c r="H154" s="45"/>
      <c r="I154" s="45"/>
      <c r="J154" s="45"/>
      <c r="K154" s="45"/>
      <c r="L154" s="45"/>
      <c r="M154" s="45"/>
      <c r="N154" s="45"/>
      <c r="O154" s="45"/>
      <c r="P154" s="45"/>
      <c r="Q154" s="45"/>
      <c r="R154" s="45"/>
      <c r="S154" s="45"/>
      <c r="U154" s="109"/>
      <c r="V154" s="109"/>
      <c r="W154" s="109"/>
      <c r="X154" s="4"/>
      <c r="Y154" s="4"/>
      <c r="Z154" s="4"/>
      <c r="AA154" s="4"/>
      <c r="AB154" s="4"/>
    </row>
    <row r="155" spans="2:28" s="3" customFormat="1" ht="14.5" thickTop="1" x14ac:dyDescent="0.3">
      <c r="B155" s="67"/>
      <c r="C155" s="46"/>
      <c r="D155" s="68"/>
      <c r="E155" s="68"/>
      <c r="F155" s="68"/>
      <c r="G155" s="68"/>
      <c r="H155" s="68"/>
      <c r="I155" s="68"/>
      <c r="J155" s="68"/>
      <c r="K155" s="68"/>
      <c r="L155" s="68"/>
      <c r="M155" s="68"/>
      <c r="N155" s="68"/>
      <c r="O155" s="68"/>
      <c r="P155" s="68"/>
      <c r="Q155" s="68"/>
      <c r="R155" s="68"/>
      <c r="S155" s="69"/>
      <c r="U155" s="109"/>
      <c r="V155" s="109"/>
      <c r="W155" s="109"/>
      <c r="X155" s="4"/>
      <c r="Y155" s="4"/>
      <c r="Z155" s="4"/>
      <c r="AA155" s="4"/>
      <c r="AB155" s="4"/>
    </row>
    <row r="156" spans="2:28" s="3" customFormat="1" ht="18" x14ac:dyDescent="0.4">
      <c r="B156" s="54"/>
      <c r="C156" s="101" t="s">
        <v>433</v>
      </c>
      <c r="D156" s="36"/>
      <c r="E156" s="5"/>
      <c r="F156" s="5"/>
      <c r="G156" s="5"/>
      <c r="H156" s="5"/>
      <c r="I156" s="5"/>
      <c r="J156" s="5"/>
      <c r="K156" s="5"/>
      <c r="L156" s="5"/>
      <c r="M156" s="5"/>
      <c r="N156" s="5"/>
      <c r="O156" s="5"/>
      <c r="P156" s="5"/>
      <c r="Q156" s="5"/>
      <c r="R156" s="5"/>
      <c r="S156" s="55"/>
      <c r="U156" s="109"/>
      <c r="V156" s="109"/>
      <c r="W156" s="109"/>
      <c r="X156" s="4"/>
      <c r="Y156" s="4"/>
      <c r="Z156" s="4"/>
      <c r="AA156" s="4"/>
      <c r="AB156" s="4"/>
    </row>
    <row r="157" spans="2:28" s="3" customFormat="1" ht="14.5" thickBot="1" x14ac:dyDescent="0.35">
      <c r="B157" s="54"/>
      <c r="C157" s="36"/>
      <c r="D157" s="7"/>
      <c r="E157" s="5"/>
      <c r="F157" s="5"/>
      <c r="G157" s="5"/>
      <c r="H157" s="5"/>
      <c r="I157" s="5"/>
      <c r="J157" s="5"/>
      <c r="K157" s="372" t="s">
        <v>1585</v>
      </c>
      <c r="L157" s="372"/>
      <c r="M157" s="372"/>
      <c r="N157" s="72"/>
      <c r="O157" s="387" t="s">
        <v>1586</v>
      </c>
      <c r="P157" s="387"/>
      <c r="Q157" s="387"/>
      <c r="R157" s="31"/>
      <c r="S157" s="80"/>
      <c r="U157" s="109"/>
      <c r="V157" s="109"/>
      <c r="W157" s="109"/>
      <c r="X157" s="4"/>
      <c r="Y157" s="4"/>
      <c r="Z157" s="4"/>
      <c r="AA157" s="4"/>
      <c r="AB157" s="4"/>
    </row>
    <row r="158" spans="2:28" s="19" customFormat="1" ht="16" thickBot="1" x14ac:dyDescent="0.4">
      <c r="B158" s="54"/>
      <c r="C158" s="107">
        <v>9</v>
      </c>
      <c r="D158" s="104" t="s">
        <v>434</v>
      </c>
      <c r="E158" s="74"/>
      <c r="F158" s="74"/>
      <c r="G158" s="74"/>
      <c r="H158" s="227"/>
      <c r="I158" s="227"/>
      <c r="J158" s="227"/>
      <c r="K158" s="383">
        <f>SUM(K160,K163)</f>
        <v>0</v>
      </c>
      <c r="L158" s="384"/>
      <c r="M158" s="385"/>
      <c r="N158" s="75"/>
      <c r="O158" s="383">
        <f>SUM(O160,O163)</f>
        <v>0</v>
      </c>
      <c r="P158" s="384"/>
      <c r="Q158" s="385"/>
      <c r="R158" s="97"/>
      <c r="S158" s="55"/>
      <c r="U158" s="110"/>
      <c r="V158" s="110"/>
      <c r="W158" s="110"/>
      <c r="X158" s="12"/>
      <c r="Y158" s="12"/>
      <c r="Z158" s="12"/>
      <c r="AA158" s="12"/>
      <c r="AB158" s="12"/>
    </row>
    <row r="159" spans="2:28" s="19" customFormat="1" x14ac:dyDescent="0.3">
      <c r="B159" s="54"/>
      <c r="C159" s="31"/>
      <c r="D159" s="31"/>
      <c r="E159" s="31"/>
      <c r="F159" s="31"/>
      <c r="G159" s="31"/>
      <c r="H159" s="31"/>
      <c r="I159" s="31"/>
      <c r="J159" s="31"/>
      <c r="K159" s="31"/>
      <c r="L159" s="31"/>
      <c r="M159" s="31"/>
      <c r="N159" s="31"/>
      <c r="O159" s="31"/>
      <c r="P159" s="31"/>
      <c r="Q159" s="31"/>
      <c r="R159" s="31"/>
      <c r="S159" s="55"/>
      <c r="U159" s="110"/>
      <c r="V159" s="110"/>
      <c r="W159" s="110"/>
      <c r="X159" s="12"/>
      <c r="Y159" s="12"/>
      <c r="Z159" s="12"/>
      <c r="AA159" s="12"/>
      <c r="AB159" s="12"/>
    </row>
    <row r="160" spans="2:28" s="3" customFormat="1" x14ac:dyDescent="0.3">
      <c r="B160" s="54"/>
      <c r="C160" s="18">
        <v>9.1</v>
      </c>
      <c r="D160" s="87" t="s">
        <v>435</v>
      </c>
      <c r="E160" s="5"/>
      <c r="F160" s="5"/>
      <c r="G160" s="5"/>
      <c r="H160" s="220"/>
      <c r="I160" s="220"/>
      <c r="J160" s="220"/>
      <c r="K160" s="251">
        <f>SUM(K161:M162)</f>
        <v>0</v>
      </c>
      <c r="L160" s="251"/>
      <c r="M160" s="251"/>
      <c r="N160" s="5"/>
      <c r="O160" s="251">
        <f>SUM(O161:Q162)</f>
        <v>0</v>
      </c>
      <c r="P160" s="251"/>
      <c r="Q160" s="251"/>
      <c r="R160" s="284"/>
      <c r="S160" s="285"/>
      <c r="U160" s="109"/>
      <c r="V160" s="109"/>
      <c r="W160" s="109"/>
      <c r="X160" s="4"/>
      <c r="Y160" s="4"/>
      <c r="Z160" s="4"/>
      <c r="AA160" s="4"/>
      <c r="AB160" s="4"/>
    </row>
    <row r="161" spans="2:28" s="3" customFormat="1" x14ac:dyDescent="0.3">
      <c r="B161" s="54"/>
      <c r="C161" s="32" t="s">
        <v>193</v>
      </c>
      <c r="D161" s="17" t="s">
        <v>436</v>
      </c>
      <c r="E161" s="5"/>
      <c r="F161" s="5"/>
      <c r="G161" s="5"/>
      <c r="H161" s="220"/>
      <c r="I161" s="225"/>
      <c r="J161" s="226"/>
      <c r="K161" s="388"/>
      <c r="L161" s="388"/>
      <c r="M161" s="388"/>
      <c r="N161" s="5"/>
      <c r="O161" s="388"/>
      <c r="P161" s="388"/>
      <c r="Q161" s="388"/>
      <c r="R161" s="284"/>
      <c r="S161" s="285"/>
      <c r="U161" s="109"/>
      <c r="V161" s="109"/>
      <c r="W161" s="109"/>
      <c r="X161" s="4"/>
      <c r="Y161" s="4"/>
      <c r="Z161" s="4"/>
      <c r="AA161" s="4"/>
      <c r="AB161" s="4"/>
    </row>
    <row r="162" spans="2:28" s="3" customFormat="1" x14ac:dyDescent="0.3">
      <c r="B162" s="54"/>
      <c r="C162" s="32" t="s">
        <v>194</v>
      </c>
      <c r="D162" s="17" t="s">
        <v>425</v>
      </c>
      <c r="E162" s="5"/>
      <c r="F162" s="5"/>
      <c r="G162" s="5"/>
      <c r="H162" s="220"/>
      <c r="I162" s="225"/>
      <c r="J162" s="226"/>
      <c r="K162" s="388"/>
      <c r="L162" s="388"/>
      <c r="M162" s="388"/>
      <c r="N162" s="5"/>
      <c r="O162" s="388"/>
      <c r="P162" s="388"/>
      <c r="Q162" s="388"/>
      <c r="R162" s="284"/>
      <c r="S162" s="285"/>
      <c r="U162" s="109"/>
      <c r="V162" s="109"/>
      <c r="W162" s="109"/>
      <c r="X162" s="4"/>
      <c r="Y162" s="4"/>
      <c r="Z162" s="4"/>
      <c r="AA162" s="4"/>
      <c r="AB162" s="4"/>
    </row>
    <row r="163" spans="2:28" s="3" customFormat="1" x14ac:dyDescent="0.3">
      <c r="B163" s="54"/>
      <c r="C163" s="18">
        <v>9.1999999999999993</v>
      </c>
      <c r="D163" s="87" t="s">
        <v>437</v>
      </c>
      <c r="E163" s="5"/>
      <c r="F163" s="5"/>
      <c r="G163" s="5"/>
      <c r="H163" s="220"/>
      <c r="I163" s="220"/>
      <c r="J163" s="220"/>
      <c r="K163" s="251">
        <f>SUM(K164:M165)</f>
        <v>0</v>
      </c>
      <c r="L163" s="251"/>
      <c r="M163" s="251"/>
      <c r="N163" s="5"/>
      <c r="O163" s="251">
        <f>SUM(O164:Q165)</f>
        <v>0</v>
      </c>
      <c r="P163" s="251"/>
      <c r="Q163" s="251"/>
      <c r="R163" s="284"/>
      <c r="S163" s="285"/>
      <c r="U163" s="109"/>
      <c r="V163" s="109"/>
      <c r="W163" s="109"/>
      <c r="X163" s="4"/>
      <c r="Y163" s="4"/>
      <c r="Z163" s="4"/>
      <c r="AA163" s="4"/>
      <c r="AB163" s="4"/>
    </row>
    <row r="164" spans="2:28" x14ac:dyDescent="0.3">
      <c r="B164" s="54"/>
      <c r="C164" s="32" t="s">
        <v>195</v>
      </c>
      <c r="D164" s="17" t="s">
        <v>438</v>
      </c>
      <c r="E164" s="5"/>
      <c r="F164" s="5"/>
      <c r="G164" s="5"/>
      <c r="H164" s="220"/>
      <c r="I164" s="225"/>
      <c r="J164" s="226"/>
      <c r="K164" s="388"/>
      <c r="L164" s="388"/>
      <c r="M164" s="388"/>
      <c r="N164" s="5"/>
      <c r="O164" s="388"/>
      <c r="P164" s="388"/>
      <c r="Q164" s="388"/>
      <c r="R164" s="94"/>
      <c r="S164" s="80"/>
    </row>
    <row r="165" spans="2:28" s="3" customFormat="1" x14ac:dyDescent="0.3">
      <c r="B165" s="54"/>
      <c r="C165" s="32" t="s">
        <v>196</v>
      </c>
      <c r="D165" s="17" t="s">
        <v>425</v>
      </c>
      <c r="E165" s="5"/>
      <c r="F165" s="5"/>
      <c r="G165" s="5"/>
      <c r="H165" s="220"/>
      <c r="I165" s="225"/>
      <c r="J165" s="226"/>
      <c r="K165" s="388"/>
      <c r="L165" s="388"/>
      <c r="M165" s="388"/>
      <c r="N165" s="5"/>
      <c r="O165" s="388"/>
      <c r="P165" s="388"/>
      <c r="Q165" s="388"/>
      <c r="R165" s="284"/>
      <c r="S165" s="285"/>
      <c r="U165" s="109"/>
      <c r="V165" s="109"/>
      <c r="W165" s="109"/>
      <c r="X165" s="4"/>
      <c r="Y165" s="4"/>
      <c r="Z165" s="4"/>
      <c r="AA165" s="4"/>
      <c r="AB165" s="4"/>
    </row>
    <row r="166" spans="2:28" s="3" customFormat="1" ht="14.5" thickBot="1" x14ac:dyDescent="0.35">
      <c r="B166" s="54"/>
      <c r="C166" s="32"/>
      <c r="D166" s="7"/>
      <c r="E166" s="5"/>
      <c r="F166" s="5"/>
      <c r="G166" s="5"/>
      <c r="H166" s="31"/>
      <c r="I166" s="31"/>
      <c r="J166" s="31"/>
      <c r="K166" s="31"/>
      <c r="L166" s="31"/>
      <c r="M166" s="5"/>
      <c r="N166" s="5"/>
      <c r="O166" s="31"/>
      <c r="P166" s="31"/>
      <c r="Q166" s="5"/>
      <c r="R166" s="220"/>
      <c r="S166" s="285"/>
      <c r="U166" s="109"/>
      <c r="V166" s="109"/>
      <c r="W166" s="109"/>
      <c r="X166" s="4"/>
      <c r="Y166" s="4"/>
      <c r="Z166" s="4"/>
      <c r="AA166" s="4"/>
      <c r="AB166" s="4"/>
    </row>
    <row r="167" spans="2:28" s="19" customFormat="1" ht="16" thickBot="1" x14ac:dyDescent="0.4">
      <c r="B167" s="54"/>
      <c r="C167" s="107">
        <v>10</v>
      </c>
      <c r="D167" s="104" t="s">
        <v>443</v>
      </c>
      <c r="E167" s="74"/>
      <c r="F167" s="74"/>
      <c r="G167" s="74"/>
      <c r="H167" s="227"/>
      <c r="I167" s="227"/>
      <c r="J167" s="227"/>
      <c r="K167" s="383">
        <f>SUM(K169,K172)</f>
        <v>0</v>
      </c>
      <c r="L167" s="384"/>
      <c r="M167" s="385"/>
      <c r="N167" s="74"/>
      <c r="O167" s="383">
        <f>SUM(O169,O172)</f>
        <v>0</v>
      </c>
      <c r="P167" s="384"/>
      <c r="Q167" s="385"/>
      <c r="R167" s="97"/>
      <c r="S167" s="55"/>
      <c r="U167" s="109"/>
      <c r="V167" s="109"/>
      <c r="W167" s="109"/>
      <c r="X167" s="12"/>
      <c r="Y167" s="12"/>
      <c r="Z167" s="12"/>
      <c r="AA167" s="12"/>
      <c r="AB167" s="12"/>
    </row>
    <row r="168" spans="2:28" s="19" customFormat="1" x14ac:dyDescent="0.3">
      <c r="B168" s="54"/>
      <c r="C168" s="31"/>
      <c r="D168" s="31"/>
      <c r="E168" s="31"/>
      <c r="F168" s="31"/>
      <c r="G168" s="31"/>
      <c r="H168" s="31"/>
      <c r="I168" s="31"/>
      <c r="J168" s="31"/>
      <c r="K168" s="31"/>
      <c r="L168" s="31"/>
      <c r="M168" s="31"/>
      <c r="N168" s="31"/>
      <c r="O168" s="31"/>
      <c r="P168" s="31"/>
      <c r="Q168" s="31"/>
      <c r="R168" s="31"/>
      <c r="S168" s="55"/>
      <c r="U168" s="109"/>
      <c r="V168" s="109"/>
      <c r="W168" s="109"/>
      <c r="X168" s="12"/>
      <c r="Y168" s="12"/>
      <c r="Z168" s="12"/>
      <c r="AA168" s="12"/>
      <c r="AB168" s="12"/>
    </row>
    <row r="169" spans="2:28" s="3" customFormat="1" x14ac:dyDescent="0.3">
      <c r="B169" s="54"/>
      <c r="C169" s="18">
        <v>10.1</v>
      </c>
      <c r="D169" s="87" t="s">
        <v>439</v>
      </c>
      <c r="E169" s="5"/>
      <c r="F169" s="5"/>
      <c r="G169" s="5"/>
      <c r="H169" s="220"/>
      <c r="I169" s="220"/>
      <c r="J169" s="220"/>
      <c r="K169" s="251">
        <f>SUM(K170:M171)</f>
        <v>0</v>
      </c>
      <c r="L169" s="251"/>
      <c r="M169" s="251"/>
      <c r="N169" s="5"/>
      <c r="O169" s="251">
        <f>SUM(O170:Q171)</f>
        <v>0</v>
      </c>
      <c r="P169" s="251"/>
      <c r="Q169" s="251"/>
      <c r="R169" s="284"/>
      <c r="S169" s="285"/>
      <c r="U169" s="109"/>
      <c r="V169" s="109"/>
      <c r="W169" s="109"/>
      <c r="X169" s="4"/>
      <c r="Y169" s="4"/>
      <c r="Z169" s="4"/>
      <c r="AA169" s="4"/>
      <c r="AB169" s="4"/>
    </row>
    <row r="170" spans="2:28" s="3" customFormat="1" x14ac:dyDescent="0.3">
      <c r="B170" s="54"/>
      <c r="C170" s="32" t="s">
        <v>106</v>
      </c>
      <c r="D170" s="17" t="s">
        <v>440</v>
      </c>
      <c r="E170" s="5"/>
      <c r="F170" s="5"/>
      <c r="G170" s="5"/>
      <c r="H170" s="31"/>
      <c r="I170" s="31"/>
      <c r="J170" s="31"/>
      <c r="K170" s="388"/>
      <c r="L170" s="388"/>
      <c r="M170" s="388"/>
      <c r="N170" s="5"/>
      <c r="O170" s="388"/>
      <c r="P170" s="388"/>
      <c r="Q170" s="388"/>
      <c r="R170" s="284"/>
      <c r="S170" s="285"/>
      <c r="U170" s="109"/>
      <c r="V170" s="109"/>
      <c r="W170" s="109"/>
      <c r="X170" s="4"/>
      <c r="Y170" s="4"/>
      <c r="Z170" s="4"/>
      <c r="AA170" s="4"/>
      <c r="AB170" s="4"/>
    </row>
    <row r="171" spans="2:28" s="3" customFormat="1" x14ac:dyDescent="0.3">
      <c r="B171" s="54"/>
      <c r="C171" s="32" t="s">
        <v>143</v>
      </c>
      <c r="D171" s="17" t="s">
        <v>425</v>
      </c>
      <c r="E171" s="5"/>
      <c r="F171" s="5"/>
      <c r="G171" s="5"/>
      <c r="H171" s="31"/>
      <c r="I171" s="31"/>
      <c r="J171" s="31"/>
      <c r="K171" s="388"/>
      <c r="L171" s="388"/>
      <c r="M171" s="388"/>
      <c r="N171" s="5"/>
      <c r="O171" s="388"/>
      <c r="P171" s="388"/>
      <c r="Q171" s="388"/>
      <c r="R171" s="284"/>
      <c r="S171" s="285"/>
      <c r="U171" s="109"/>
      <c r="V171" s="109"/>
      <c r="W171" s="109"/>
      <c r="X171" s="4"/>
      <c r="Y171" s="4"/>
      <c r="Z171" s="4"/>
      <c r="AA171" s="4"/>
      <c r="AB171" s="4"/>
    </row>
    <row r="172" spans="2:28" s="3" customFormat="1" x14ac:dyDescent="0.3">
      <c r="B172" s="54"/>
      <c r="C172" s="18">
        <v>10.199999999999999</v>
      </c>
      <c r="D172" s="87" t="s">
        <v>441</v>
      </c>
      <c r="E172" s="5"/>
      <c r="F172" s="5"/>
      <c r="G172" s="5"/>
      <c r="H172" s="220"/>
      <c r="I172" s="220"/>
      <c r="J172" s="220"/>
      <c r="K172" s="251">
        <f>SUM(K173:M174)</f>
        <v>0</v>
      </c>
      <c r="L172" s="251"/>
      <c r="M172" s="251"/>
      <c r="N172" s="5"/>
      <c r="O172" s="251">
        <f>SUM(O173:Q174)</f>
        <v>0</v>
      </c>
      <c r="P172" s="251"/>
      <c r="Q172" s="251"/>
      <c r="R172" s="284"/>
      <c r="S172" s="285"/>
      <c r="U172" s="109"/>
      <c r="V172" s="109"/>
      <c r="W172" s="109"/>
      <c r="X172" s="4"/>
      <c r="Y172" s="4"/>
      <c r="Z172" s="4"/>
      <c r="AA172" s="4"/>
      <c r="AB172" s="4"/>
    </row>
    <row r="173" spans="2:28" s="3" customFormat="1" x14ac:dyDescent="0.3">
      <c r="B173" s="54"/>
      <c r="C173" s="32" t="s">
        <v>107</v>
      </c>
      <c r="D173" s="17" t="s">
        <v>442</v>
      </c>
      <c r="E173" s="5"/>
      <c r="F173" s="5"/>
      <c r="G173" s="5"/>
      <c r="H173" s="31"/>
      <c r="I173" s="31"/>
      <c r="J173" s="31"/>
      <c r="K173" s="388"/>
      <c r="L173" s="388"/>
      <c r="M173" s="388"/>
      <c r="N173" s="5"/>
      <c r="O173" s="388"/>
      <c r="P173" s="388"/>
      <c r="Q173" s="388"/>
      <c r="R173" s="284"/>
      <c r="S173" s="285"/>
      <c r="U173" s="109"/>
      <c r="V173" s="109"/>
      <c r="W173" s="109"/>
      <c r="X173" s="4"/>
      <c r="Y173" s="4"/>
      <c r="Z173" s="4"/>
      <c r="AA173" s="4"/>
      <c r="AB173" s="4"/>
    </row>
    <row r="174" spans="2:28" s="3" customFormat="1" x14ac:dyDescent="0.3">
      <c r="B174" s="54"/>
      <c r="C174" s="32" t="s">
        <v>108</v>
      </c>
      <c r="D174" s="17" t="s">
        <v>425</v>
      </c>
      <c r="E174" s="5"/>
      <c r="F174" s="5"/>
      <c r="G174" s="5"/>
      <c r="H174" s="31"/>
      <c r="I174" s="31"/>
      <c r="J174" s="31"/>
      <c r="K174" s="388"/>
      <c r="L174" s="388"/>
      <c r="M174" s="388"/>
      <c r="N174" s="5"/>
      <c r="O174" s="388"/>
      <c r="P174" s="388"/>
      <c r="Q174" s="388"/>
      <c r="R174" s="284"/>
      <c r="S174" s="285"/>
      <c r="U174" s="109"/>
      <c r="V174" s="109"/>
      <c r="W174" s="109"/>
      <c r="X174" s="4"/>
      <c r="Y174" s="4"/>
      <c r="Z174" s="4"/>
      <c r="AA174" s="4"/>
      <c r="AB174" s="4"/>
    </row>
    <row r="175" spans="2:28" s="3" customFormat="1" ht="14.5" thickBot="1" x14ac:dyDescent="0.35">
      <c r="B175" s="54"/>
      <c r="C175" s="32"/>
      <c r="D175" s="7"/>
      <c r="E175" s="5"/>
      <c r="F175" s="5"/>
      <c r="G175" s="5"/>
      <c r="H175" s="31"/>
      <c r="I175" s="31"/>
      <c r="J175" s="31"/>
      <c r="K175" s="31"/>
      <c r="L175" s="31"/>
      <c r="M175" s="5"/>
      <c r="N175" s="5"/>
      <c r="O175" s="31"/>
      <c r="P175" s="31"/>
      <c r="Q175" s="5"/>
      <c r="R175" s="220"/>
      <c r="S175" s="285"/>
      <c r="U175" s="109"/>
      <c r="V175" s="109"/>
      <c r="W175" s="109"/>
      <c r="X175" s="4"/>
      <c r="Y175" s="4"/>
      <c r="Z175" s="4"/>
      <c r="AA175" s="4"/>
      <c r="AB175" s="4"/>
    </row>
    <row r="176" spans="2:28" s="19" customFormat="1" ht="16" thickBot="1" x14ac:dyDescent="0.4">
      <c r="B176" s="54"/>
      <c r="C176" s="107">
        <v>11</v>
      </c>
      <c r="D176" s="104" t="s">
        <v>444</v>
      </c>
      <c r="E176" s="74"/>
      <c r="F176" s="74"/>
      <c r="G176" s="74"/>
      <c r="H176" s="227"/>
      <c r="I176" s="227"/>
      <c r="J176" s="227"/>
      <c r="K176" s="383">
        <f>K158-K167</f>
        <v>0</v>
      </c>
      <c r="L176" s="384"/>
      <c r="M176" s="385"/>
      <c r="N176" s="75"/>
      <c r="O176" s="383">
        <f>O158-O167</f>
        <v>0</v>
      </c>
      <c r="P176" s="384"/>
      <c r="Q176" s="385"/>
      <c r="R176" s="97"/>
      <c r="S176" s="55"/>
      <c r="U176" s="110"/>
      <c r="V176" s="110"/>
      <c r="W176" s="110"/>
      <c r="X176" s="12"/>
      <c r="Y176" s="12"/>
      <c r="Z176" s="12"/>
      <c r="AA176" s="12"/>
      <c r="AB176" s="12"/>
    </row>
    <row r="177" spans="2:28" s="19" customFormat="1" ht="14.5" thickBot="1" x14ac:dyDescent="0.35">
      <c r="B177" s="54"/>
      <c r="C177" s="32"/>
      <c r="D177" s="7"/>
      <c r="E177" s="5"/>
      <c r="F177" s="5"/>
      <c r="G177" s="5"/>
      <c r="H177" s="31"/>
      <c r="I177" s="31"/>
      <c r="J177" s="31"/>
      <c r="K177" s="32"/>
      <c r="L177" s="32"/>
      <c r="M177" s="32"/>
      <c r="N177" s="32"/>
      <c r="O177" s="32"/>
      <c r="P177" s="32"/>
      <c r="Q177" s="32"/>
      <c r="R177" s="220"/>
      <c r="S177" s="285"/>
      <c r="U177" s="110"/>
      <c r="V177" s="110"/>
      <c r="W177" s="110"/>
      <c r="X177" s="12"/>
      <c r="Y177" s="12"/>
      <c r="Z177" s="12"/>
      <c r="AA177" s="12"/>
      <c r="AB177" s="12"/>
    </row>
    <row r="178" spans="2:28" s="19" customFormat="1" ht="16" thickBot="1" x14ac:dyDescent="0.4">
      <c r="B178" s="54"/>
      <c r="C178" s="107">
        <v>12</v>
      </c>
      <c r="D178" s="104" t="s">
        <v>1163</v>
      </c>
      <c r="E178" s="74"/>
      <c r="F178" s="74"/>
      <c r="G178" s="74"/>
      <c r="H178" s="75"/>
      <c r="I178" s="75"/>
      <c r="J178" s="75"/>
      <c r="K178" s="360">
        <f>SUM(K170+K173)</f>
        <v>0</v>
      </c>
      <c r="L178" s="361"/>
      <c r="M178" s="362"/>
      <c r="N178" s="75"/>
      <c r="O178" s="360">
        <f>SUM(O170+O173)</f>
        <v>0</v>
      </c>
      <c r="P178" s="361"/>
      <c r="Q178" s="362"/>
      <c r="R178" s="74"/>
      <c r="S178" s="55"/>
      <c r="U178" s="110"/>
      <c r="V178" s="110"/>
      <c r="W178" s="110"/>
      <c r="X178" s="12"/>
      <c r="Y178" s="12"/>
      <c r="Z178" s="12"/>
      <c r="AA178" s="12"/>
      <c r="AB178" s="12"/>
    </row>
    <row r="179" spans="2:28" s="3" customFormat="1" ht="14.5" thickBot="1" x14ac:dyDescent="0.35">
      <c r="B179" s="56"/>
      <c r="C179" s="44"/>
      <c r="D179" s="44"/>
      <c r="E179" s="44"/>
      <c r="F179" s="44"/>
      <c r="G179" s="44"/>
      <c r="H179" s="44"/>
      <c r="I179" s="44"/>
      <c r="J179" s="44"/>
      <c r="K179" s="44"/>
      <c r="L179" s="44"/>
      <c r="M179" s="44"/>
      <c r="N179" s="44"/>
      <c r="O179" s="44"/>
      <c r="P179" s="44"/>
      <c r="Q179" s="44"/>
      <c r="R179" s="282"/>
      <c r="S179" s="283"/>
      <c r="U179" s="109"/>
      <c r="V179" s="109"/>
      <c r="W179" s="109"/>
      <c r="X179" s="4"/>
      <c r="Y179" s="4"/>
      <c r="Z179" s="4"/>
      <c r="AA179" s="4"/>
      <c r="AB179" s="4"/>
    </row>
    <row r="180" spans="2:28" s="3" customFormat="1" ht="15" thickTop="1" thickBot="1" x14ac:dyDescent="0.35">
      <c r="B180" s="45"/>
      <c r="C180" s="45"/>
      <c r="D180" s="45"/>
      <c r="E180" s="45"/>
      <c r="F180" s="45"/>
      <c r="G180" s="45"/>
      <c r="H180" s="45"/>
      <c r="I180" s="45"/>
      <c r="J180" s="45"/>
      <c r="K180" s="45"/>
      <c r="L180" s="45"/>
      <c r="M180" s="45"/>
      <c r="N180" s="45"/>
      <c r="O180" s="45"/>
      <c r="P180" s="45"/>
      <c r="Q180" s="45"/>
      <c r="R180" s="45"/>
      <c r="S180" s="45"/>
      <c r="U180" s="109"/>
      <c r="V180" s="109"/>
      <c r="W180" s="109"/>
      <c r="X180" s="4"/>
      <c r="Y180" s="4"/>
      <c r="Z180" s="4"/>
      <c r="AA180" s="4"/>
      <c r="AB180" s="4"/>
    </row>
    <row r="181" spans="2:28" s="3" customFormat="1" ht="14.25" customHeight="1" thickTop="1" x14ac:dyDescent="0.3">
      <c r="B181" s="67"/>
      <c r="C181" s="68"/>
      <c r="D181" s="68"/>
      <c r="E181" s="68"/>
      <c r="F181" s="68"/>
      <c r="G181" s="68"/>
      <c r="H181" s="68"/>
      <c r="I181" s="68"/>
      <c r="J181" s="68"/>
      <c r="K181" s="68"/>
      <c r="L181" s="68"/>
      <c r="M181" s="68"/>
      <c r="N181" s="68"/>
      <c r="O181" s="68"/>
      <c r="P181" s="68"/>
      <c r="Q181" s="68"/>
      <c r="R181" s="68"/>
      <c r="S181" s="69"/>
      <c r="U181" s="109"/>
      <c r="V181" s="109"/>
      <c r="W181" s="109"/>
      <c r="X181" s="4"/>
      <c r="Y181" s="4"/>
      <c r="Z181" s="4"/>
      <c r="AA181" s="4"/>
      <c r="AB181" s="4"/>
    </row>
    <row r="182" spans="2:28" s="3" customFormat="1" ht="16.5" customHeight="1" x14ac:dyDescent="0.4">
      <c r="B182" s="54"/>
      <c r="C182" s="100" t="s">
        <v>445</v>
      </c>
      <c r="D182" s="5"/>
      <c r="E182" s="5"/>
      <c r="F182" s="5"/>
      <c r="G182" s="5"/>
      <c r="H182" s="5"/>
      <c r="I182" s="5"/>
      <c r="J182" s="5"/>
      <c r="K182" s="31"/>
      <c r="L182" s="116"/>
      <c r="M182" s="116"/>
      <c r="N182" s="116"/>
      <c r="O182" s="116"/>
      <c r="P182" s="116"/>
      <c r="Q182" s="116"/>
      <c r="R182" s="5"/>
      <c r="S182" s="55"/>
      <c r="U182" s="109"/>
      <c r="V182" s="109"/>
      <c r="W182" s="109"/>
      <c r="X182" s="4"/>
      <c r="Y182" s="4"/>
      <c r="Z182" s="4"/>
      <c r="AA182" s="4"/>
      <c r="AB182" s="4"/>
    </row>
    <row r="183" spans="2:28" s="3" customFormat="1" ht="14.25" customHeight="1" thickBot="1" x14ac:dyDescent="0.35">
      <c r="B183" s="54"/>
      <c r="C183" s="36"/>
      <c r="D183" s="36"/>
      <c r="E183" s="5"/>
      <c r="F183" s="5"/>
      <c r="G183" s="5"/>
      <c r="H183" s="5"/>
      <c r="I183" s="81"/>
      <c r="J183" s="81"/>
      <c r="K183" s="372" t="s">
        <v>1583</v>
      </c>
      <c r="L183" s="372"/>
      <c r="M183" s="372"/>
      <c r="N183" s="72"/>
      <c r="O183" s="387" t="s">
        <v>1584</v>
      </c>
      <c r="P183" s="387"/>
      <c r="Q183" s="387"/>
      <c r="R183" s="36"/>
      <c r="S183" s="55"/>
      <c r="U183" s="109"/>
      <c r="V183" s="109"/>
      <c r="W183" s="109"/>
      <c r="X183" s="4"/>
      <c r="Y183" s="4"/>
      <c r="Z183" s="4"/>
      <c r="AA183" s="4"/>
      <c r="AB183" s="4"/>
    </row>
    <row r="184" spans="2:28" s="3" customFormat="1" ht="14.25" customHeight="1" thickBot="1" x14ac:dyDescent="0.35">
      <c r="B184" s="54"/>
      <c r="C184" s="118">
        <v>13.1</v>
      </c>
      <c r="D184" s="117" t="s">
        <v>446</v>
      </c>
      <c r="E184" s="74"/>
      <c r="F184" s="74"/>
      <c r="G184" s="74"/>
      <c r="H184" s="74"/>
      <c r="I184" s="74"/>
      <c r="J184" s="74"/>
      <c r="K184" s="228">
        <f>SUM(K186:M191)</f>
        <v>0</v>
      </c>
      <c r="L184" s="229"/>
      <c r="M184" s="230"/>
      <c r="N184" s="192"/>
      <c r="O184" s="228">
        <f>SUM(O186:Q191)</f>
        <v>0</v>
      </c>
      <c r="P184" s="229"/>
      <c r="Q184" s="230"/>
      <c r="R184" s="97"/>
      <c r="S184" s="55"/>
      <c r="U184" s="109"/>
      <c r="V184" s="109"/>
      <c r="W184" s="109"/>
      <c r="X184" s="4"/>
      <c r="Y184" s="4"/>
      <c r="Z184" s="4"/>
      <c r="AA184" s="4"/>
      <c r="AB184" s="4"/>
    </row>
    <row r="185" spans="2:28" s="3" customFormat="1" ht="14.25" customHeight="1" x14ac:dyDescent="0.3">
      <c r="B185" s="54"/>
      <c r="C185" s="32"/>
      <c r="D185" s="79"/>
      <c r="E185" s="5"/>
      <c r="F185" s="5"/>
      <c r="G185" s="5"/>
      <c r="H185" s="31"/>
      <c r="I185" s="31"/>
      <c r="J185" s="31"/>
      <c r="K185" s="33"/>
      <c r="L185" s="33"/>
      <c r="M185" s="36"/>
      <c r="N185" s="36"/>
      <c r="O185" s="33"/>
      <c r="P185" s="33"/>
      <c r="Q185" s="36"/>
      <c r="R185" s="36"/>
      <c r="S185" s="55"/>
      <c r="U185" s="109"/>
      <c r="V185" s="109"/>
      <c r="W185" s="109"/>
      <c r="X185" s="4"/>
      <c r="Y185" s="4"/>
      <c r="Z185" s="4"/>
      <c r="AA185" s="4"/>
      <c r="AB185" s="4"/>
    </row>
    <row r="186" spans="2:28" s="3" customFormat="1" ht="14.25" customHeight="1" x14ac:dyDescent="0.3">
      <c r="B186" s="54"/>
      <c r="C186" s="32" t="s">
        <v>456</v>
      </c>
      <c r="D186" s="36" t="s">
        <v>447</v>
      </c>
      <c r="E186" s="5"/>
      <c r="F186" s="5"/>
      <c r="G186" s="5"/>
      <c r="H186" s="31"/>
      <c r="I186" s="31"/>
      <c r="J186" s="31"/>
      <c r="K186" s="330"/>
      <c r="L186" s="331"/>
      <c r="M186" s="332"/>
      <c r="N186" s="116"/>
      <c r="O186" s="330"/>
      <c r="P186" s="331"/>
      <c r="Q186" s="332"/>
      <c r="R186" s="36"/>
      <c r="S186" s="55"/>
      <c r="U186" s="109"/>
      <c r="V186" s="109"/>
      <c r="W186" s="109"/>
      <c r="X186" s="4"/>
      <c r="Y186" s="4"/>
      <c r="Z186" s="4"/>
      <c r="AA186" s="4"/>
      <c r="AB186" s="4"/>
    </row>
    <row r="187" spans="2:28" s="3" customFormat="1" ht="14.25" customHeight="1" x14ac:dyDescent="0.3">
      <c r="B187" s="54"/>
      <c r="C187" s="32" t="s">
        <v>457</v>
      </c>
      <c r="D187" s="36" t="s">
        <v>448</v>
      </c>
      <c r="E187" s="5"/>
      <c r="F187" s="5"/>
      <c r="G187" s="5"/>
      <c r="H187" s="31"/>
      <c r="I187" s="31"/>
      <c r="J187" s="31"/>
      <c r="K187" s="330"/>
      <c r="L187" s="331"/>
      <c r="M187" s="332"/>
      <c r="N187" s="116"/>
      <c r="O187" s="330"/>
      <c r="P187" s="331"/>
      <c r="Q187" s="332"/>
      <c r="R187" s="36"/>
      <c r="S187" s="55"/>
      <c r="U187" s="109"/>
      <c r="V187" s="109"/>
      <c r="W187" s="109"/>
      <c r="X187" s="4"/>
      <c r="Y187" s="4"/>
      <c r="Z187" s="4"/>
      <c r="AA187" s="4"/>
      <c r="AB187" s="4"/>
    </row>
    <row r="188" spans="2:28" s="3" customFormat="1" ht="14.25" customHeight="1" x14ac:dyDescent="0.3">
      <c r="B188" s="54"/>
      <c r="C188" s="32" t="s">
        <v>458</v>
      </c>
      <c r="D188" s="36" t="s">
        <v>449</v>
      </c>
      <c r="E188" s="5"/>
      <c r="F188" s="5"/>
      <c r="G188" s="5"/>
      <c r="H188" s="31"/>
      <c r="I188" s="31"/>
      <c r="J188" s="31"/>
      <c r="K188" s="389"/>
      <c r="L188" s="390"/>
      <c r="M188" s="391"/>
      <c r="N188" s="116"/>
      <c r="O188" s="389"/>
      <c r="P188" s="390"/>
      <c r="Q188" s="391"/>
      <c r="R188" s="36"/>
      <c r="S188" s="55"/>
      <c r="U188" s="109"/>
      <c r="V188" s="109"/>
      <c r="W188" s="109"/>
      <c r="X188" s="4"/>
      <c r="Y188" s="4"/>
      <c r="Z188" s="4"/>
      <c r="AA188" s="4"/>
      <c r="AB188" s="4"/>
    </row>
    <row r="189" spans="2:28" s="3" customFormat="1" ht="14.25" customHeight="1" x14ac:dyDescent="0.3">
      <c r="B189" s="54"/>
      <c r="C189" s="32" t="s">
        <v>459</v>
      </c>
      <c r="D189" s="36" t="s">
        <v>450</v>
      </c>
      <c r="E189" s="5"/>
      <c r="F189" s="5"/>
      <c r="G189" s="5"/>
      <c r="H189" s="31"/>
      <c r="I189" s="31"/>
      <c r="J189" s="31"/>
      <c r="K189" s="389"/>
      <c r="L189" s="390"/>
      <c r="M189" s="391"/>
      <c r="N189" s="116"/>
      <c r="O189" s="389"/>
      <c r="P189" s="390"/>
      <c r="Q189" s="391"/>
      <c r="R189" s="36"/>
      <c r="S189" s="55"/>
      <c r="U189" s="109"/>
      <c r="V189" s="109"/>
      <c r="W189" s="109"/>
      <c r="X189" s="4"/>
      <c r="Y189" s="4"/>
      <c r="Z189" s="4"/>
      <c r="AA189" s="4"/>
      <c r="AB189" s="4"/>
    </row>
    <row r="190" spans="2:28" s="3" customFormat="1" ht="14.25" customHeight="1" x14ac:dyDescent="0.3">
      <c r="B190" s="54"/>
      <c r="C190" s="32" t="s">
        <v>460</v>
      </c>
      <c r="D190" s="36" t="s">
        <v>451</v>
      </c>
      <c r="E190" s="5"/>
      <c r="F190" s="5"/>
      <c r="G190" s="5"/>
      <c r="H190" s="31"/>
      <c r="I190" s="31"/>
      <c r="J190" s="31"/>
      <c r="K190" s="389"/>
      <c r="L190" s="390"/>
      <c r="M190" s="391"/>
      <c r="N190" s="116"/>
      <c r="O190" s="389"/>
      <c r="P190" s="390"/>
      <c r="Q190" s="391"/>
      <c r="R190" s="36"/>
      <c r="S190" s="55"/>
      <c r="U190" s="109"/>
      <c r="V190" s="109"/>
      <c r="W190" s="109"/>
      <c r="X190" s="4"/>
      <c r="Y190" s="4"/>
      <c r="Z190" s="4"/>
      <c r="AA190" s="4"/>
      <c r="AB190" s="4"/>
    </row>
    <row r="191" spans="2:28" s="3" customFormat="1" x14ac:dyDescent="0.3">
      <c r="B191" s="54"/>
      <c r="C191" s="32" t="s">
        <v>461</v>
      </c>
      <c r="D191" s="36" t="s">
        <v>452</v>
      </c>
      <c r="E191" s="5"/>
      <c r="F191" s="5"/>
      <c r="G191" s="5"/>
      <c r="H191" s="31"/>
      <c r="I191" s="31"/>
      <c r="J191" s="31"/>
      <c r="K191" s="389"/>
      <c r="L191" s="390"/>
      <c r="M191" s="391"/>
      <c r="N191" s="116"/>
      <c r="O191" s="389"/>
      <c r="P191" s="390"/>
      <c r="Q191" s="391"/>
      <c r="R191" s="36"/>
      <c r="S191" s="55"/>
      <c r="U191" s="109"/>
      <c r="V191" s="109"/>
      <c r="W191" s="109"/>
      <c r="X191" s="4"/>
      <c r="Y191" s="4"/>
      <c r="Z191" s="4"/>
      <c r="AA191" s="4"/>
      <c r="AB191" s="4"/>
    </row>
    <row r="192" spans="2:28" s="3" customFormat="1" x14ac:dyDescent="0.3">
      <c r="B192" s="54"/>
      <c r="C192" s="37"/>
      <c r="D192" s="99"/>
      <c r="E192" s="5"/>
      <c r="F192" s="5"/>
      <c r="G192" s="5"/>
      <c r="H192" s="31"/>
      <c r="I192" s="5"/>
      <c r="J192" s="82"/>
      <c r="K192" s="82"/>
      <c r="L192" s="82"/>
      <c r="M192" s="5"/>
      <c r="N192" s="82"/>
      <c r="O192" s="82"/>
      <c r="P192" s="82"/>
      <c r="Q192" s="82"/>
      <c r="R192" s="36"/>
      <c r="S192" s="55"/>
      <c r="U192" s="109"/>
      <c r="V192" s="109"/>
      <c r="W192" s="109"/>
      <c r="X192" s="4"/>
      <c r="Y192" s="4"/>
      <c r="Z192" s="4"/>
      <c r="AA192" s="4"/>
      <c r="AB192" s="4"/>
    </row>
    <row r="193" spans="2:28" s="3" customFormat="1" x14ac:dyDescent="0.3">
      <c r="B193" s="54"/>
      <c r="C193" s="18"/>
      <c r="D193" s="99"/>
      <c r="E193" s="5"/>
      <c r="F193" s="5"/>
      <c r="G193" s="5"/>
      <c r="H193" s="31"/>
      <c r="I193" s="31"/>
      <c r="J193" s="31"/>
      <c r="K193" s="33">
        <v>2026</v>
      </c>
      <c r="L193" s="113">
        <v>2027</v>
      </c>
      <c r="M193" s="33">
        <v>2028</v>
      </c>
      <c r="N193" s="113">
        <v>2029</v>
      </c>
      <c r="O193" s="33">
        <v>2030</v>
      </c>
      <c r="P193" s="113">
        <v>2031</v>
      </c>
      <c r="Q193" s="33">
        <v>2032</v>
      </c>
      <c r="R193" s="36"/>
      <c r="S193" s="55"/>
      <c r="U193" s="109"/>
      <c r="V193" s="109"/>
      <c r="W193" s="109"/>
      <c r="X193" s="4"/>
      <c r="Y193" s="4"/>
      <c r="Z193" s="4"/>
      <c r="AA193" s="4"/>
      <c r="AB193" s="4"/>
    </row>
    <row r="194" spans="2:28" s="3" customFormat="1" x14ac:dyDescent="0.3">
      <c r="B194" s="54"/>
      <c r="C194" s="18">
        <v>13.2</v>
      </c>
      <c r="D194" s="20" t="s">
        <v>454</v>
      </c>
      <c r="E194" s="5"/>
      <c r="F194" s="5"/>
      <c r="G194" s="5"/>
      <c r="H194" s="31"/>
      <c r="I194" s="5"/>
      <c r="J194" s="82"/>
      <c r="K194" s="115"/>
      <c r="L194" s="115"/>
      <c r="M194" s="114"/>
      <c r="N194" s="115"/>
      <c r="O194" s="115"/>
      <c r="P194" s="115"/>
      <c r="Q194" s="115"/>
      <c r="R194" s="36"/>
      <c r="S194" s="55"/>
      <c r="U194" s="109"/>
      <c r="V194" s="109"/>
      <c r="W194" s="109"/>
      <c r="X194" s="4"/>
      <c r="Y194" s="4"/>
      <c r="Z194" s="4"/>
      <c r="AA194" s="4"/>
      <c r="AB194" s="4"/>
    </row>
    <row r="195" spans="2:28" s="3" customFormat="1" x14ac:dyDescent="0.3">
      <c r="B195" s="54"/>
      <c r="C195" s="37"/>
      <c r="D195" s="99"/>
      <c r="E195" s="5"/>
      <c r="F195" s="5"/>
      <c r="G195" s="5"/>
      <c r="H195" s="31"/>
      <c r="I195" s="5"/>
      <c r="J195" s="82"/>
      <c r="K195" s="82"/>
      <c r="L195" s="82"/>
      <c r="M195" s="5"/>
      <c r="N195" s="82"/>
      <c r="O195" s="82"/>
      <c r="P195" s="82"/>
      <c r="Q195" s="82"/>
      <c r="R195" s="36"/>
      <c r="S195" s="55"/>
      <c r="U195" s="109"/>
      <c r="V195" s="109"/>
      <c r="W195" s="109"/>
      <c r="X195" s="4"/>
      <c r="Y195" s="4"/>
      <c r="Z195" s="4"/>
      <c r="AA195" s="4"/>
      <c r="AB195" s="4"/>
    </row>
    <row r="196" spans="2:28" s="3" customFormat="1" x14ac:dyDescent="0.3">
      <c r="B196" s="54"/>
      <c r="C196" s="18">
        <v>13.3</v>
      </c>
      <c r="D196" s="21" t="s">
        <v>453</v>
      </c>
      <c r="E196" s="5"/>
      <c r="F196" s="5"/>
      <c r="G196" s="5"/>
      <c r="H196" s="5"/>
      <c r="I196" s="5"/>
      <c r="J196" s="5"/>
      <c r="K196" s="5"/>
      <c r="L196" s="5"/>
      <c r="M196" s="5"/>
      <c r="N196" s="5"/>
      <c r="O196" s="31"/>
      <c r="P196" s="31"/>
      <c r="Q196" s="31"/>
      <c r="R196" s="5"/>
      <c r="S196" s="55"/>
      <c r="U196" s="109"/>
      <c r="V196" s="109"/>
      <c r="W196" s="109"/>
      <c r="X196" s="4"/>
      <c r="Y196" s="4"/>
      <c r="Z196" s="4"/>
      <c r="AA196" s="4"/>
      <c r="AB196" s="4"/>
    </row>
    <row r="197" spans="2:28" s="3" customFormat="1" x14ac:dyDescent="0.3">
      <c r="B197" s="54"/>
      <c r="C197" s="5"/>
      <c r="D197" s="7"/>
      <c r="E197" s="5"/>
      <c r="F197" s="5"/>
      <c r="G197" s="5"/>
      <c r="H197" s="5"/>
      <c r="I197" s="5"/>
      <c r="J197" s="5"/>
      <c r="K197" s="5"/>
      <c r="L197" s="5"/>
      <c r="M197" s="5"/>
      <c r="N197" s="5"/>
      <c r="O197" s="31"/>
      <c r="P197" s="31"/>
      <c r="Q197" s="31"/>
      <c r="R197" s="5"/>
      <c r="S197" s="55"/>
      <c r="U197" s="109"/>
      <c r="V197" s="109"/>
      <c r="W197" s="109"/>
      <c r="X197" s="4"/>
      <c r="Y197" s="4"/>
      <c r="Z197" s="4"/>
      <c r="AA197" s="4"/>
      <c r="AB197" s="4"/>
    </row>
    <row r="198" spans="2:28" s="3" customFormat="1" x14ac:dyDescent="0.3">
      <c r="B198" s="54"/>
      <c r="C198" s="5"/>
      <c r="D198" s="270"/>
      <c r="E198" s="271"/>
      <c r="F198" s="271"/>
      <c r="G198" s="271"/>
      <c r="H198" s="271"/>
      <c r="I198" s="271"/>
      <c r="J198" s="271"/>
      <c r="K198" s="271"/>
      <c r="L198" s="271"/>
      <c r="M198" s="271"/>
      <c r="N198" s="272"/>
      <c r="O198" s="272"/>
      <c r="P198" s="272"/>
      <c r="Q198" s="273"/>
      <c r="R198" s="5"/>
      <c r="S198" s="55"/>
      <c r="U198" s="109"/>
      <c r="V198" s="109"/>
      <c r="W198" s="109"/>
      <c r="X198" s="4"/>
      <c r="Y198" s="4"/>
      <c r="Z198" s="4"/>
      <c r="AA198" s="4"/>
      <c r="AB198" s="4"/>
    </row>
    <row r="199" spans="2:28" s="3" customFormat="1" x14ac:dyDescent="0.3">
      <c r="B199" s="54"/>
      <c r="C199" s="5"/>
      <c r="D199" s="274"/>
      <c r="E199" s="275"/>
      <c r="F199" s="275"/>
      <c r="G199" s="275"/>
      <c r="H199" s="275"/>
      <c r="I199" s="275"/>
      <c r="J199" s="275"/>
      <c r="K199" s="275"/>
      <c r="L199" s="275"/>
      <c r="M199" s="275"/>
      <c r="N199" s="276"/>
      <c r="O199" s="276"/>
      <c r="P199" s="276"/>
      <c r="Q199" s="277"/>
      <c r="R199" s="5"/>
      <c r="S199" s="55"/>
      <c r="U199" s="109"/>
      <c r="V199" s="109"/>
      <c r="W199" s="109"/>
      <c r="X199" s="4"/>
      <c r="Y199" s="4"/>
      <c r="Z199" s="4"/>
      <c r="AA199" s="4"/>
      <c r="AB199" s="4"/>
    </row>
    <row r="200" spans="2:28" s="3" customFormat="1" x14ac:dyDescent="0.3">
      <c r="B200" s="54"/>
      <c r="C200" s="5"/>
      <c r="D200" s="278"/>
      <c r="E200" s="279"/>
      <c r="F200" s="279"/>
      <c r="G200" s="279"/>
      <c r="H200" s="279"/>
      <c r="I200" s="279"/>
      <c r="J200" s="279"/>
      <c r="K200" s="279"/>
      <c r="L200" s="279"/>
      <c r="M200" s="279"/>
      <c r="N200" s="280"/>
      <c r="O200" s="280"/>
      <c r="P200" s="280"/>
      <c r="Q200" s="281"/>
      <c r="R200" s="5"/>
      <c r="S200" s="55"/>
      <c r="U200" s="109"/>
      <c r="V200" s="109"/>
      <c r="W200" s="109"/>
      <c r="X200" s="4"/>
      <c r="Y200" s="4"/>
      <c r="Z200" s="4"/>
      <c r="AA200" s="4"/>
      <c r="AB200" s="4"/>
    </row>
    <row r="201" spans="2:28" s="3" customFormat="1" ht="14.5" thickBot="1" x14ac:dyDescent="0.35">
      <c r="B201" s="56"/>
      <c r="C201" s="44"/>
      <c r="D201" s="44"/>
      <c r="E201" s="44"/>
      <c r="F201" s="44"/>
      <c r="G201" s="44"/>
      <c r="H201" s="44"/>
      <c r="I201" s="44"/>
      <c r="J201" s="44"/>
      <c r="K201" s="44"/>
      <c r="L201" s="44"/>
      <c r="M201" s="44"/>
      <c r="N201" s="44"/>
      <c r="O201" s="44"/>
      <c r="P201" s="44"/>
      <c r="Q201" s="44"/>
      <c r="R201" s="44"/>
      <c r="S201" s="57"/>
      <c r="U201" s="109"/>
      <c r="V201" s="109"/>
      <c r="W201" s="109"/>
      <c r="X201" s="4"/>
      <c r="Y201" s="4"/>
      <c r="Z201" s="4"/>
      <c r="AA201" s="4"/>
      <c r="AB201" s="4"/>
    </row>
    <row r="202" spans="2:28" s="3" customFormat="1" ht="15" thickTop="1" thickBot="1" x14ac:dyDescent="0.35">
      <c r="B202" s="45"/>
      <c r="C202" s="45"/>
      <c r="D202" s="45"/>
      <c r="E202" s="45"/>
      <c r="F202" s="45"/>
      <c r="G202" s="45"/>
      <c r="H202" s="45"/>
      <c r="I202" s="45"/>
      <c r="J202" s="45"/>
      <c r="K202" s="45"/>
      <c r="L202" s="45"/>
      <c r="M202" s="45"/>
      <c r="N202" s="45"/>
      <c r="O202" s="45"/>
      <c r="P202" s="45"/>
      <c r="Q202" s="45"/>
      <c r="R202" s="45"/>
      <c r="S202" s="45"/>
      <c r="U202" s="109"/>
      <c r="V202" s="109"/>
      <c r="W202" s="109"/>
      <c r="X202" s="4"/>
      <c r="Y202" s="4"/>
      <c r="Z202" s="4"/>
      <c r="AA202" s="4"/>
      <c r="AB202" s="4"/>
    </row>
    <row r="203" spans="2:28" ht="15" thickTop="1" x14ac:dyDescent="0.35">
      <c r="B203" s="120"/>
      <c r="C203" s="121"/>
      <c r="D203" s="121"/>
      <c r="E203" s="121"/>
      <c r="F203" s="121"/>
      <c r="G203" s="121"/>
      <c r="H203" s="121"/>
      <c r="I203" s="121"/>
      <c r="J203" s="121"/>
      <c r="K203" s="121"/>
      <c r="L203" s="121"/>
      <c r="M203" s="121"/>
      <c r="N203" s="121"/>
      <c r="O203" s="121"/>
      <c r="P203" s="121"/>
      <c r="Q203" s="121"/>
      <c r="R203" s="121"/>
      <c r="S203" s="122"/>
      <c r="T203" s="22"/>
      <c r="X203" s="13"/>
      <c r="Y203" s="13"/>
      <c r="Z203" s="13"/>
      <c r="AA203" s="13"/>
      <c r="AB203" s="13"/>
    </row>
    <row r="204" spans="2:28" ht="18" x14ac:dyDescent="0.4">
      <c r="B204" s="123"/>
      <c r="C204" s="124" t="s">
        <v>1159</v>
      </c>
      <c r="D204" s="125"/>
      <c r="E204" s="126"/>
      <c r="F204" s="126"/>
      <c r="G204" s="126"/>
      <c r="H204" s="127"/>
      <c r="I204" s="127"/>
      <c r="J204" s="127"/>
      <c r="K204" s="127"/>
      <c r="L204" s="127"/>
      <c r="M204" s="127"/>
      <c r="N204" s="127"/>
      <c r="O204" s="127"/>
      <c r="P204" s="127"/>
      <c r="Q204" s="127"/>
      <c r="R204" s="127"/>
      <c r="S204" s="128"/>
      <c r="T204" s="22"/>
      <c r="X204" s="13"/>
      <c r="Y204" s="13"/>
      <c r="Z204" s="13"/>
      <c r="AA204" s="13"/>
      <c r="AB204" s="13"/>
    </row>
    <row r="205" spans="2:28" ht="14.5" x14ac:dyDescent="0.35">
      <c r="B205" s="123"/>
      <c r="C205" s="129" t="s">
        <v>1160</v>
      </c>
      <c r="D205" s="129"/>
      <c r="E205" s="126"/>
      <c r="F205" s="126"/>
      <c r="G205" s="126"/>
      <c r="H205" s="127"/>
      <c r="I205" s="127"/>
      <c r="J205" s="127"/>
      <c r="K205" s="127"/>
      <c r="L205" s="127"/>
      <c r="M205" s="127"/>
      <c r="N205" s="127"/>
      <c r="O205" s="127"/>
      <c r="P205" s="127"/>
      <c r="Q205" s="127"/>
      <c r="R205" s="127"/>
      <c r="S205" s="128"/>
      <c r="T205" s="22"/>
      <c r="X205" s="13"/>
      <c r="Y205" s="13"/>
      <c r="Z205" s="13"/>
      <c r="AA205" s="13"/>
      <c r="AB205" s="13"/>
    </row>
    <row r="206" spans="2:28" ht="14.5" x14ac:dyDescent="0.35">
      <c r="B206" s="123"/>
      <c r="C206" s="130"/>
      <c r="D206" s="130"/>
      <c r="E206" s="130"/>
      <c r="F206" s="130"/>
      <c r="G206" s="127"/>
      <c r="H206" s="127"/>
      <c r="I206" s="127"/>
      <c r="J206" s="127"/>
      <c r="K206" s="392" t="s">
        <v>1587</v>
      </c>
      <c r="L206" s="392"/>
      <c r="M206" s="392"/>
      <c r="N206" s="131"/>
      <c r="O206" s="392" t="s">
        <v>1584</v>
      </c>
      <c r="P206" s="392"/>
      <c r="Q206" s="392"/>
      <c r="R206" s="127"/>
      <c r="S206" s="128"/>
      <c r="T206" s="22"/>
      <c r="X206" s="13"/>
      <c r="Y206" s="13"/>
      <c r="Z206" s="13"/>
      <c r="AA206" s="13"/>
      <c r="AB206" s="13"/>
    </row>
    <row r="207" spans="2:28" ht="14.5" x14ac:dyDescent="0.35">
      <c r="B207" s="123"/>
      <c r="C207" s="132">
        <v>14.1</v>
      </c>
      <c r="D207" s="133" t="s">
        <v>377</v>
      </c>
      <c r="E207" s="127"/>
      <c r="F207" s="127"/>
      <c r="G207" s="127"/>
      <c r="H207" s="127"/>
      <c r="I207" s="127"/>
      <c r="J207" s="127"/>
      <c r="K207" s="393" t="str">
        <f>IF(ISNUMBER(K75/$F$29),K75/F$29*VLOOKUP($F$36,Normalization!$X$1:$Z$10,3,FALSE),"")</f>
        <v/>
      </c>
      <c r="L207" s="393"/>
      <c r="M207" s="393"/>
      <c r="N207" s="134"/>
      <c r="O207" s="393" t="str">
        <f>IF(ISNUMBER(O75/$H$29),O75/H$29*VLOOKUP($F$36,Normalization!$X$1:$Z$10,3,FALSE),"")</f>
        <v/>
      </c>
      <c r="P207" s="393"/>
      <c r="Q207" s="393"/>
      <c r="R207" s="127"/>
      <c r="S207" s="128"/>
      <c r="T207" s="22"/>
      <c r="X207" s="13"/>
      <c r="Y207" s="13"/>
      <c r="Z207" s="13"/>
      <c r="AA207" s="13"/>
      <c r="AB207" s="13"/>
    </row>
    <row r="208" spans="2:28" ht="14.5" x14ac:dyDescent="0.35">
      <c r="B208" s="123"/>
      <c r="C208" s="132">
        <v>14.2</v>
      </c>
      <c r="D208" s="133" t="s">
        <v>378</v>
      </c>
      <c r="E208" s="127"/>
      <c r="F208" s="127"/>
      <c r="G208" s="127"/>
      <c r="H208" s="127"/>
      <c r="I208" s="127"/>
      <c r="J208" s="127"/>
      <c r="K208" s="393" t="str">
        <f>IF(ISNUMBER(K77/$F$29),K77/F$29*VLOOKUP($F$36,Normalization!$X$1:$Z$10,3,FALSE),"")</f>
        <v/>
      </c>
      <c r="L208" s="393"/>
      <c r="M208" s="393"/>
      <c r="N208" s="134"/>
      <c r="O208" s="393" t="str">
        <f>IF(ISNUMBER(O77/$H$29),O77/H$29*VLOOKUP($F$36,Normalization!$X$1:$Z$10,3,FALSE),"")</f>
        <v/>
      </c>
      <c r="P208" s="393"/>
      <c r="Q208" s="393"/>
      <c r="R208" s="127"/>
      <c r="S208" s="128"/>
      <c r="T208" s="22"/>
      <c r="X208" s="13"/>
      <c r="Y208" s="13"/>
      <c r="Z208" s="13"/>
      <c r="AA208" s="13"/>
      <c r="AB208" s="13"/>
    </row>
    <row r="209" spans="2:28" ht="14.5" x14ac:dyDescent="0.35">
      <c r="B209" s="123"/>
      <c r="C209" s="132">
        <v>14.3</v>
      </c>
      <c r="D209" s="133" t="s">
        <v>384</v>
      </c>
      <c r="E209" s="127"/>
      <c r="F209" s="127"/>
      <c r="G209" s="127"/>
      <c r="H209" s="127"/>
      <c r="I209" s="127"/>
      <c r="J209" s="127"/>
      <c r="K209" s="393" t="str">
        <f>IF(ISNUMBER(K85/$F$29),K85/F$29*VLOOKUP($F$36,Normalization!$X$1:$Z$10,3,FALSE),"")</f>
        <v/>
      </c>
      <c r="L209" s="393"/>
      <c r="M209" s="393"/>
      <c r="N209" s="134"/>
      <c r="O209" s="393" t="str">
        <f>IF(ISNUMBER(O85/$H$29),O85/H$29*VLOOKUP($F$36,Normalization!$X$1:$Z$10,3,FALSE),"")</f>
        <v/>
      </c>
      <c r="P209" s="393"/>
      <c r="Q209" s="393"/>
      <c r="R209" s="127"/>
      <c r="S209" s="128"/>
      <c r="T209" s="22"/>
      <c r="X209" s="13"/>
      <c r="Y209" s="13"/>
      <c r="Z209" s="13"/>
      <c r="AA209" s="13"/>
      <c r="AB209" s="13"/>
    </row>
    <row r="210" spans="2:28" ht="14.5" x14ac:dyDescent="0.35">
      <c r="B210" s="123"/>
      <c r="C210" s="132">
        <v>14.4</v>
      </c>
      <c r="D210" s="133" t="s">
        <v>396</v>
      </c>
      <c r="E210" s="127"/>
      <c r="F210" s="127"/>
      <c r="G210" s="127"/>
      <c r="H210" s="127"/>
      <c r="I210" s="127"/>
      <c r="J210" s="127"/>
      <c r="K210" s="393" t="str">
        <f>IF(ISNUMBER(K101/$F$29),K101/F$29*VLOOKUP($F$36,Normalization!$X$1:$Z$10,3,FALSE),"")</f>
        <v/>
      </c>
      <c r="L210" s="393"/>
      <c r="M210" s="393"/>
      <c r="N210" s="134"/>
      <c r="O210" s="393" t="str">
        <f>IF(ISNUMBER(O101/$H$29),O101/H$29*VLOOKUP($F$36,Normalization!$X$1:$Z$10,3,FALSE),"")</f>
        <v/>
      </c>
      <c r="P210" s="393"/>
      <c r="Q210" s="393"/>
      <c r="R210" s="127"/>
      <c r="S210" s="128"/>
      <c r="T210" s="22"/>
      <c r="X210" s="13"/>
      <c r="Y210" s="13"/>
      <c r="Z210" s="13"/>
      <c r="AA210" s="13"/>
      <c r="AB210" s="13"/>
    </row>
    <row r="211" spans="2:28" ht="14.5" x14ac:dyDescent="0.35">
      <c r="B211" s="123"/>
      <c r="C211" s="132">
        <v>14.5</v>
      </c>
      <c r="D211" s="133" t="s">
        <v>1161</v>
      </c>
      <c r="E211" s="127"/>
      <c r="F211" s="127"/>
      <c r="G211" s="127"/>
      <c r="H211" s="127"/>
      <c r="I211" s="127"/>
      <c r="J211" s="127"/>
      <c r="K211" s="393" t="str">
        <f>IF(ISNUMBER(K105/$F$30),K105/$F$30*VLOOKUP($F$36,Normalization!$X$1:$Z$10,3,FALSE),"")</f>
        <v/>
      </c>
      <c r="L211" s="393"/>
      <c r="M211" s="393"/>
      <c r="N211" s="134"/>
      <c r="O211" s="393" t="str">
        <f>IF(ISNUMBER(O105/$H$30),O105/$H$30*VLOOKUP($F$36,Normalization!$X$1:$Z$10,3,FALSE),"")</f>
        <v/>
      </c>
      <c r="P211" s="393"/>
      <c r="Q211" s="393"/>
      <c r="R211" s="127"/>
      <c r="S211" s="128"/>
      <c r="T211" s="22"/>
      <c r="X211" s="13"/>
      <c r="Y211" s="13"/>
      <c r="Z211" s="13"/>
      <c r="AA211" s="13"/>
      <c r="AB211" s="13"/>
    </row>
    <row r="212" spans="2:28" ht="14.5" x14ac:dyDescent="0.35">
      <c r="B212" s="123"/>
      <c r="C212" s="132">
        <v>14.6</v>
      </c>
      <c r="D212" s="133" t="s">
        <v>416</v>
      </c>
      <c r="E212" s="127"/>
      <c r="F212" s="127"/>
      <c r="G212" s="127"/>
      <c r="H212" s="127"/>
      <c r="I212" s="127"/>
      <c r="J212" s="127"/>
      <c r="K212" s="393" t="str">
        <f>IF(ISNUMBER(K128/$F$29),K128/F$29*VLOOKUP($F$36,Normalization!$X$1:$Z$10,3,FALSE),"")</f>
        <v/>
      </c>
      <c r="L212" s="393"/>
      <c r="M212" s="393"/>
      <c r="N212" s="134"/>
      <c r="O212" s="393" t="str">
        <f>IF(ISNUMBER(O128/$H$29),O128/H$29*VLOOKUP($F$36,Normalization!$X$1:$Z$10,3,FALSE),"")</f>
        <v/>
      </c>
      <c r="P212" s="393"/>
      <c r="Q212" s="393"/>
      <c r="R212" s="127"/>
      <c r="S212" s="128"/>
      <c r="T212" s="22"/>
      <c r="X212" s="13"/>
      <c r="Y212" s="13"/>
      <c r="Z212" s="13"/>
      <c r="AA212" s="13"/>
      <c r="AB212" s="13"/>
    </row>
    <row r="213" spans="2:28" ht="14.5" x14ac:dyDescent="0.35">
      <c r="B213" s="123"/>
      <c r="C213" s="132">
        <v>14.7</v>
      </c>
      <c r="D213" s="133" t="s">
        <v>1162</v>
      </c>
      <c r="E213" s="127"/>
      <c r="F213" s="127"/>
      <c r="G213" s="127"/>
      <c r="H213" s="127"/>
      <c r="I213" s="127"/>
      <c r="J213" s="127"/>
      <c r="K213" s="393" t="str">
        <f>IF(ISNUMBER(K126/$F$29),K126/F$29*VLOOKUP($F$36,Normalization!$X$1:$Z$10,3,FALSE),"")</f>
        <v/>
      </c>
      <c r="L213" s="393"/>
      <c r="M213" s="393"/>
      <c r="N213" s="134"/>
      <c r="O213" s="393" t="str">
        <f>IF(ISNUMBER(O126/$H$29),O126/H$29*VLOOKUP($F$36,Normalization!$X$1:$Z$10,3,FALSE),"")</f>
        <v/>
      </c>
      <c r="P213" s="393"/>
      <c r="Q213" s="393"/>
      <c r="R213" s="127"/>
      <c r="S213" s="128"/>
      <c r="T213" s="22"/>
      <c r="X213" s="13"/>
      <c r="Y213" s="13"/>
      <c r="Z213" s="13"/>
      <c r="AA213" s="13"/>
      <c r="AB213" s="13"/>
    </row>
    <row r="214" spans="2:28" ht="14.5" x14ac:dyDescent="0.35">
      <c r="B214" s="123"/>
      <c r="C214" s="132">
        <v>14.8</v>
      </c>
      <c r="D214" s="133" t="s">
        <v>1163</v>
      </c>
      <c r="E214" s="127"/>
      <c r="F214" s="127"/>
      <c r="G214" s="127"/>
      <c r="H214" s="127"/>
      <c r="I214" s="127"/>
      <c r="J214" s="127"/>
      <c r="K214" s="393" t="str">
        <f>IF(ISNUMBER(K178/$F$29),K178/F$29*VLOOKUP($F$36,Normalization!$X$1:$Z$10,3,FALSE),"")</f>
        <v/>
      </c>
      <c r="L214" s="393"/>
      <c r="M214" s="393"/>
      <c r="N214" s="134"/>
      <c r="O214" s="393" t="str">
        <f>IF(ISNUMBER(O178/$H$29),O178/H$29*VLOOKUP($F$36,Normalization!$X$1:$Z$10,3,FALSE),"")</f>
        <v/>
      </c>
      <c r="P214" s="393"/>
      <c r="Q214" s="393"/>
      <c r="R214" s="127"/>
      <c r="S214" s="128"/>
      <c r="T214" s="22"/>
      <c r="X214" s="13"/>
      <c r="Y214" s="13"/>
      <c r="Z214" s="13"/>
      <c r="AA214" s="13"/>
      <c r="AB214" s="13"/>
    </row>
    <row r="215" spans="2:28" ht="14.5" x14ac:dyDescent="0.35">
      <c r="B215" s="123"/>
      <c r="C215" s="132">
        <v>14.9</v>
      </c>
      <c r="D215" s="133" t="s">
        <v>1164</v>
      </c>
      <c r="E215" s="127"/>
      <c r="F215" s="127"/>
      <c r="G215" s="127"/>
      <c r="H215" s="127"/>
      <c r="I215" s="127"/>
      <c r="J215" s="127"/>
      <c r="K215" s="393" t="str">
        <f>IF(ISNUMBER(K184/$F$29),K184/F$29*VLOOKUP($F$36,Normalization!$X$1:$Z$10,3,FALSE),"")</f>
        <v/>
      </c>
      <c r="L215" s="393"/>
      <c r="M215" s="393"/>
      <c r="N215" s="134"/>
      <c r="O215" s="393" t="str">
        <f>IF(ISNUMBER(O184/$H$29),O184/H$29*VLOOKUP($F$36,Normalization!$X$1:$Z$10,3,FALSE),"")</f>
        <v/>
      </c>
      <c r="P215" s="393"/>
      <c r="Q215" s="393"/>
      <c r="R215" s="127"/>
      <c r="S215" s="128"/>
      <c r="T215" s="22"/>
      <c r="X215" s="13"/>
      <c r="Y215" s="13"/>
      <c r="Z215" s="13"/>
      <c r="AA215" s="13"/>
      <c r="AB215" s="13"/>
    </row>
    <row r="216" spans="2:28" ht="14.5" x14ac:dyDescent="0.35">
      <c r="B216" s="123"/>
      <c r="C216" s="127"/>
      <c r="D216" s="135"/>
      <c r="E216" s="127"/>
      <c r="F216" s="127"/>
      <c r="G216" s="127"/>
      <c r="H216" s="127"/>
      <c r="I216" s="127"/>
      <c r="J216" s="127"/>
      <c r="K216" s="127"/>
      <c r="L216" s="127"/>
      <c r="M216" s="127"/>
      <c r="N216" s="134"/>
      <c r="O216" s="127"/>
      <c r="P216" s="127"/>
      <c r="Q216" s="127"/>
      <c r="R216" s="127"/>
      <c r="S216" s="128"/>
      <c r="T216" s="22"/>
      <c r="X216" s="13"/>
      <c r="Y216" s="13"/>
      <c r="Z216" s="13"/>
      <c r="AA216" s="13"/>
      <c r="AB216" s="13"/>
    </row>
    <row r="217" spans="2:28" ht="14.5" x14ac:dyDescent="0.35">
      <c r="B217" s="123"/>
      <c r="C217" s="127"/>
      <c r="D217" s="135"/>
      <c r="E217" s="127"/>
      <c r="F217" s="127"/>
      <c r="G217" s="127"/>
      <c r="H217" s="127"/>
      <c r="I217" s="127"/>
      <c r="J217" s="127"/>
      <c r="K217" s="136"/>
      <c r="L217" s="136"/>
      <c r="M217" s="137"/>
      <c r="N217" s="134"/>
      <c r="O217" s="137"/>
      <c r="P217" s="137"/>
      <c r="Q217" s="127"/>
      <c r="R217" s="127"/>
      <c r="S217" s="128"/>
      <c r="T217" s="22"/>
      <c r="X217" s="13"/>
      <c r="Y217" s="13"/>
      <c r="Z217" s="13"/>
      <c r="AA217" s="13"/>
      <c r="AB217" s="13"/>
    </row>
    <row r="218" spans="2:28" ht="14.5" x14ac:dyDescent="0.35">
      <c r="B218" s="123"/>
      <c r="C218" s="138">
        <v>14.1</v>
      </c>
      <c r="D218" s="133" t="s">
        <v>1165</v>
      </c>
      <c r="E218" s="127"/>
      <c r="F218" s="127"/>
      <c r="G218" s="127"/>
      <c r="H218" s="127"/>
      <c r="I218" s="127"/>
      <c r="J218" s="127"/>
      <c r="K218" s="394" t="str">
        <f>IF(ISNUMBER(K75/AVERAGE(K158,O158)),K75/AVERAGE(K158,O158),"")</f>
        <v/>
      </c>
      <c r="L218" s="394"/>
      <c r="M218" s="394"/>
      <c r="N218" s="134"/>
      <c r="O218" s="395"/>
      <c r="P218" s="395"/>
      <c r="Q218" s="395"/>
      <c r="R218" s="127"/>
      <c r="S218" s="128"/>
      <c r="T218" s="22"/>
      <c r="X218" s="13"/>
      <c r="Y218" s="13"/>
      <c r="Z218" s="13"/>
      <c r="AA218" s="13"/>
      <c r="AB218" s="13"/>
    </row>
    <row r="219" spans="2:28" ht="14.5" x14ac:dyDescent="0.35">
      <c r="B219" s="123"/>
      <c r="C219" s="132">
        <v>14.11</v>
      </c>
      <c r="D219" s="133" t="s">
        <v>1166</v>
      </c>
      <c r="E219" s="127"/>
      <c r="F219" s="127"/>
      <c r="G219" s="127"/>
      <c r="H219" s="127"/>
      <c r="I219" s="127"/>
      <c r="J219" s="127"/>
      <c r="K219" s="396" t="str">
        <f>IF(ISNUMBER(K146/(K158-K169)),K146/(K158-K169),"")</f>
        <v/>
      </c>
      <c r="L219" s="396"/>
      <c r="M219" s="396"/>
      <c r="N219" s="134"/>
      <c r="O219" s="396" t="str">
        <f>IF(ISNUMBER(O146/(O158-O169)),O146/(O158-O169),"")</f>
        <v/>
      </c>
      <c r="P219" s="396"/>
      <c r="Q219" s="396"/>
      <c r="R219" s="127"/>
      <c r="S219" s="128"/>
      <c r="T219" s="22"/>
      <c r="X219" s="13"/>
      <c r="Y219" s="13"/>
      <c r="Z219" s="13"/>
      <c r="AA219" s="13"/>
      <c r="AB219" s="13"/>
    </row>
    <row r="220" spans="2:28" ht="14.5" x14ac:dyDescent="0.35">
      <c r="B220" s="123"/>
      <c r="C220" s="138">
        <v>14.12</v>
      </c>
      <c r="D220" s="133" t="s">
        <v>1167</v>
      </c>
      <c r="E220" s="127"/>
      <c r="F220" s="127"/>
      <c r="G220" s="127"/>
      <c r="H220" s="127"/>
      <c r="I220" s="127"/>
      <c r="J220" s="127"/>
      <c r="K220" s="396" t="str">
        <f>IF(ISNUMBER((K150+K142)/(K176+K173)),(K150+K142)/(K176+K173),"")</f>
        <v/>
      </c>
      <c r="L220" s="396"/>
      <c r="M220" s="396"/>
      <c r="N220" s="134"/>
      <c r="O220" s="396" t="str">
        <f>IF(ISNUMBER((O150+O142)/(O176+O173)),(O150+O142)/(O176+O173),"")</f>
        <v/>
      </c>
      <c r="P220" s="396"/>
      <c r="Q220" s="396"/>
      <c r="R220" s="127"/>
      <c r="S220" s="128"/>
      <c r="X220" s="13"/>
      <c r="Y220" s="13"/>
      <c r="Z220" s="13"/>
      <c r="AA220" s="13"/>
      <c r="AB220" s="13"/>
    </row>
    <row r="221" spans="2:28" ht="14.5" x14ac:dyDescent="0.35">
      <c r="B221" s="123"/>
      <c r="C221" s="132">
        <v>14.13</v>
      </c>
      <c r="D221" s="133" t="s">
        <v>1168</v>
      </c>
      <c r="E221" s="127"/>
      <c r="F221" s="127"/>
      <c r="G221" s="127"/>
      <c r="H221" s="127"/>
      <c r="I221" s="127"/>
      <c r="J221" s="127"/>
      <c r="K221" s="396" t="str">
        <f>IF(ISNUMBER(K146/K75),K146/K75,"")</f>
        <v/>
      </c>
      <c r="L221" s="396"/>
      <c r="M221" s="396"/>
      <c r="N221" s="134"/>
      <c r="O221" s="396" t="str">
        <f>IF(ISNUMBER(O146/O75),O146/O75,"")</f>
        <v/>
      </c>
      <c r="P221" s="396"/>
      <c r="Q221" s="396"/>
      <c r="R221" s="127"/>
      <c r="S221" s="128"/>
      <c r="X221" s="13"/>
      <c r="Y221" s="13"/>
      <c r="Z221" s="13"/>
      <c r="AA221" s="13"/>
      <c r="AB221" s="13"/>
    </row>
    <row r="222" spans="2:28" ht="14.5" x14ac:dyDescent="0.35">
      <c r="B222" s="123"/>
      <c r="C222" s="138">
        <v>14.14</v>
      </c>
      <c r="D222" s="133" t="s">
        <v>1169</v>
      </c>
      <c r="E222" s="127"/>
      <c r="F222" s="127"/>
      <c r="G222" s="127"/>
      <c r="H222" s="127"/>
      <c r="I222" s="127"/>
      <c r="J222" s="127"/>
      <c r="K222" s="396" t="str">
        <f>IF(ISNUMBER(K150/K75),K150/K75,"")</f>
        <v/>
      </c>
      <c r="L222" s="396"/>
      <c r="M222" s="396"/>
      <c r="N222" s="134"/>
      <c r="O222" s="396" t="str">
        <f>IF(ISNUMBER(O150/O75),O150/O75,"")</f>
        <v/>
      </c>
      <c r="P222" s="396"/>
      <c r="Q222" s="396"/>
      <c r="R222" s="127"/>
      <c r="S222" s="128"/>
      <c r="X222" s="13"/>
      <c r="Y222" s="13"/>
      <c r="Z222" s="13"/>
      <c r="AA222" s="13"/>
      <c r="AB222" s="13"/>
    </row>
    <row r="223" spans="2:28" ht="15" thickBot="1" x14ac:dyDescent="0.4">
      <c r="B223" s="139"/>
      <c r="C223" s="140"/>
      <c r="D223" s="140"/>
      <c r="E223" s="140"/>
      <c r="F223" s="140"/>
      <c r="G223" s="140"/>
      <c r="H223" s="140"/>
      <c r="I223" s="140"/>
      <c r="J223" s="140"/>
      <c r="K223" s="140"/>
      <c r="L223" s="140"/>
      <c r="M223" s="140"/>
      <c r="N223" s="140"/>
      <c r="O223" s="140"/>
      <c r="P223" s="140"/>
      <c r="Q223" s="140"/>
      <c r="R223" s="140"/>
      <c r="S223" s="141"/>
      <c r="X223" s="13"/>
      <c r="Y223" s="13"/>
      <c r="Z223" s="13"/>
      <c r="AA223" s="13"/>
      <c r="AB223" s="13"/>
    </row>
    <row r="224" spans="2:28" ht="14.5" thickTop="1" x14ac:dyDescent="0.3">
      <c r="O224" s="83"/>
      <c r="X224" s="13"/>
      <c r="Y224" s="13"/>
      <c r="Z224" s="13"/>
      <c r="AA224" s="13"/>
      <c r="AB224" s="13"/>
    </row>
    <row r="225" spans="2:28" x14ac:dyDescent="0.3">
      <c r="O225" s="83"/>
      <c r="X225" s="13"/>
      <c r="Y225" s="13"/>
      <c r="Z225" s="13"/>
      <c r="AA225" s="13"/>
      <c r="AB225" s="13"/>
    </row>
    <row r="226" spans="2:28" x14ac:dyDescent="0.3">
      <c r="B226" s="160"/>
      <c r="C226" s="160"/>
      <c r="D226" s="160"/>
      <c r="E226" s="160"/>
      <c r="F226" s="160"/>
      <c r="G226" s="160"/>
      <c r="H226" s="160"/>
      <c r="I226" s="160"/>
      <c r="J226" s="160"/>
      <c r="K226" s="160"/>
      <c r="L226" s="165"/>
      <c r="M226" s="165"/>
      <c r="O226" s="83"/>
      <c r="X226" s="13"/>
      <c r="Y226" s="13"/>
      <c r="Z226" s="13"/>
      <c r="AA226" s="13"/>
      <c r="AB226" s="13"/>
    </row>
    <row r="227" spans="2:28" x14ac:dyDescent="0.3">
      <c r="B227" s="160" t="str">
        <f>"Año calendario "&amp;F28</f>
        <v>Año calendario 2025</v>
      </c>
      <c r="C227" s="160" t="s">
        <v>1125</v>
      </c>
      <c r="D227" s="160" t="s">
        <v>479</v>
      </c>
      <c r="E227" s="160" t="s">
        <v>1126</v>
      </c>
      <c r="F227" s="160" t="s">
        <v>1127</v>
      </c>
      <c r="G227" s="160" t="s">
        <v>1128</v>
      </c>
      <c r="H227" s="160" t="s">
        <v>1129</v>
      </c>
      <c r="I227" s="160" t="s">
        <v>1130</v>
      </c>
      <c r="J227" s="160" t="s">
        <v>1131</v>
      </c>
      <c r="K227" s="160"/>
      <c r="L227" s="165"/>
      <c r="M227" s="165"/>
      <c r="O227" s="83"/>
      <c r="X227" s="13"/>
      <c r="Y227" s="13"/>
      <c r="Z227" s="13"/>
      <c r="AA227" s="13"/>
      <c r="AB227" s="13"/>
    </row>
    <row r="228" spans="2:28" x14ac:dyDescent="0.3">
      <c r="B228" s="160" t="str">
        <f>"Q2 "&amp;$H$28&amp;" - Q1 "&amp;$F$28</f>
        <v>Q2 2024 - Q1 2025</v>
      </c>
      <c r="C228" s="160" t="s">
        <v>1132</v>
      </c>
      <c r="D228" s="160" t="s">
        <v>487</v>
      </c>
      <c r="E228" s="160" t="s">
        <v>1133</v>
      </c>
      <c r="F228" s="160" t="s">
        <v>1134</v>
      </c>
      <c r="G228" s="160" t="s">
        <v>1135</v>
      </c>
      <c r="H228" s="160" t="s">
        <v>1136</v>
      </c>
      <c r="I228" s="160" t="s">
        <v>1137</v>
      </c>
      <c r="J228" s="160" t="s">
        <v>493</v>
      </c>
      <c r="K228" s="160"/>
      <c r="L228" s="165"/>
      <c r="M228" s="165"/>
      <c r="O228" s="83"/>
      <c r="X228" s="13"/>
      <c r="Y228" s="13"/>
      <c r="Z228" s="13"/>
      <c r="AA228" s="13"/>
      <c r="AB228" s="13"/>
    </row>
    <row r="229" spans="2:28" ht="14.5" x14ac:dyDescent="0.35">
      <c r="B229" s="160" t="str">
        <f>"Q3 "&amp;$H$28&amp;" - Q2 "&amp;$F$28</f>
        <v>Q3 2024 - Q2 2025</v>
      </c>
      <c r="C229" s="160" t="s">
        <v>1138</v>
      </c>
      <c r="D229" s="160" t="s">
        <v>495</v>
      </c>
      <c r="E229" s="160" t="s">
        <v>1139</v>
      </c>
      <c r="F229" s="160" t="s">
        <v>1140</v>
      </c>
      <c r="G229" s="160" t="s">
        <v>1141</v>
      </c>
      <c r="H229" s="210" t="s">
        <v>1233</v>
      </c>
      <c r="I229" s="160" t="s">
        <v>1142</v>
      </c>
      <c r="J229" s="160"/>
      <c r="K229" s="160"/>
      <c r="L229" s="165"/>
      <c r="M229" s="165"/>
      <c r="O229" s="83"/>
      <c r="X229" s="13"/>
      <c r="Y229" s="13"/>
      <c r="Z229" s="13"/>
      <c r="AA229" s="13"/>
      <c r="AB229" s="13"/>
    </row>
    <row r="230" spans="2:28" x14ac:dyDescent="0.3">
      <c r="B230" s="160" t="str">
        <f>"Q4 "&amp;$H$28&amp;" - Q3 "&amp;$F$28</f>
        <v>Q4 2024 - Q3 2025</v>
      </c>
      <c r="C230" s="160" t="s">
        <v>1143</v>
      </c>
      <c r="D230" s="160" t="s">
        <v>502</v>
      </c>
      <c r="E230" s="160" t="s">
        <v>503</v>
      </c>
      <c r="F230" s="160"/>
      <c r="G230" s="160" t="s">
        <v>1144</v>
      </c>
      <c r="H230" s="160" t="s">
        <v>1145</v>
      </c>
      <c r="I230" s="160" t="s">
        <v>1146</v>
      </c>
      <c r="J230" s="160"/>
      <c r="K230" s="160"/>
      <c r="L230" s="165"/>
      <c r="M230" s="165"/>
      <c r="O230" s="83"/>
      <c r="X230" s="13"/>
      <c r="Y230" s="13"/>
      <c r="Z230" s="13"/>
      <c r="AA230" s="13"/>
      <c r="AB230" s="13"/>
    </row>
    <row r="231" spans="2:28" x14ac:dyDescent="0.3">
      <c r="B231" s="160" t="str">
        <f>"Q2 "&amp;$F$28&amp;" - Q1 "&amp;$F$28+1</f>
        <v>Q2 2025 - Q1 2026</v>
      </c>
      <c r="C231" s="160" t="s">
        <v>1147</v>
      </c>
      <c r="D231" s="160" t="s">
        <v>508</v>
      </c>
      <c r="E231" s="160" t="s">
        <v>1148</v>
      </c>
      <c r="F231" s="160"/>
      <c r="G231" s="160" t="s">
        <v>1149</v>
      </c>
      <c r="H231" s="160" t="s">
        <v>1150</v>
      </c>
      <c r="I231" s="160" t="s">
        <v>1151</v>
      </c>
      <c r="J231" s="160"/>
      <c r="K231" s="160"/>
      <c r="L231" s="165"/>
      <c r="M231" s="165"/>
      <c r="O231" s="83"/>
      <c r="X231" s="13"/>
      <c r="Y231" s="13"/>
      <c r="Z231" s="13"/>
      <c r="AA231" s="13"/>
      <c r="AB231" s="13"/>
    </row>
    <row r="232" spans="2:28" x14ac:dyDescent="0.3">
      <c r="B232" s="160" t="str">
        <f>"Q3 "&amp;$F$28&amp;" - Q2 "&amp;$F$28+1</f>
        <v>Q3 2025 - Q2 2026</v>
      </c>
      <c r="C232" s="160" t="s">
        <v>1152</v>
      </c>
      <c r="D232" s="160" t="s">
        <v>514</v>
      </c>
      <c r="E232" s="160" t="s">
        <v>1153</v>
      </c>
      <c r="F232" s="160"/>
      <c r="G232" s="160" t="s">
        <v>1154</v>
      </c>
      <c r="H232" s="160"/>
      <c r="I232" s="160"/>
      <c r="J232" s="160"/>
      <c r="K232" s="160"/>
      <c r="L232" s="165"/>
      <c r="M232" s="165"/>
      <c r="O232" s="83"/>
      <c r="X232" s="13"/>
      <c r="Y232" s="13"/>
      <c r="Z232" s="13"/>
      <c r="AA232" s="13"/>
      <c r="AB232" s="13"/>
    </row>
    <row r="233" spans="2:28" x14ac:dyDescent="0.3">
      <c r="B233" s="160"/>
      <c r="C233" s="160" t="s">
        <v>1155</v>
      </c>
      <c r="D233" s="160" t="s">
        <v>518</v>
      </c>
      <c r="E233" s="160" t="s">
        <v>1156</v>
      </c>
      <c r="F233" s="160"/>
      <c r="G233" s="160" t="s">
        <v>1157</v>
      </c>
      <c r="H233" s="160"/>
      <c r="I233" s="160"/>
      <c r="J233" s="160"/>
      <c r="K233" s="160"/>
      <c r="L233" s="165"/>
      <c r="M233" s="165"/>
      <c r="O233" s="83"/>
      <c r="X233" s="13"/>
      <c r="Y233" s="13"/>
      <c r="Z233" s="13"/>
      <c r="AA233" s="13"/>
      <c r="AB233" s="13"/>
    </row>
    <row r="234" spans="2:28" x14ac:dyDescent="0.3">
      <c r="B234" s="160"/>
      <c r="C234" s="160" t="s">
        <v>1158</v>
      </c>
      <c r="D234" s="160" t="s">
        <v>522</v>
      </c>
      <c r="E234" s="160"/>
      <c r="F234" s="160"/>
      <c r="G234" s="160"/>
      <c r="H234" s="160"/>
      <c r="I234" s="160"/>
      <c r="J234" s="160"/>
      <c r="K234" s="160"/>
      <c r="L234" s="165"/>
      <c r="M234" s="165"/>
      <c r="O234" s="83"/>
      <c r="X234" s="13"/>
      <c r="Y234" s="13"/>
      <c r="Z234" s="13"/>
      <c r="AA234" s="13"/>
      <c r="AB234" s="13"/>
    </row>
    <row r="235" spans="2:28" x14ac:dyDescent="0.3">
      <c r="B235" s="160"/>
      <c r="C235" s="160"/>
      <c r="D235" s="160" t="s">
        <v>524</v>
      </c>
      <c r="E235" s="160"/>
      <c r="F235" s="160"/>
      <c r="G235" s="160"/>
      <c r="H235" s="160"/>
      <c r="I235" s="160"/>
      <c r="J235" s="160"/>
      <c r="K235" s="160"/>
      <c r="L235" s="165"/>
      <c r="M235" s="165"/>
      <c r="O235" s="83"/>
      <c r="X235" s="13"/>
      <c r="Y235" s="13"/>
      <c r="Z235" s="13"/>
      <c r="AA235" s="13"/>
      <c r="AB235" s="13"/>
    </row>
    <row r="236" spans="2:28" x14ac:dyDescent="0.3">
      <c r="B236" s="160"/>
      <c r="C236" s="160"/>
      <c r="D236" s="160" t="s">
        <v>526</v>
      </c>
      <c r="E236" s="160"/>
      <c r="F236" s="160"/>
      <c r="G236" s="160"/>
      <c r="H236" s="160"/>
      <c r="I236" s="160"/>
      <c r="J236" s="160"/>
      <c r="K236" s="160"/>
      <c r="L236" s="165"/>
      <c r="M236" s="165"/>
      <c r="O236" s="83"/>
      <c r="X236" s="13"/>
      <c r="Y236" s="13"/>
      <c r="Z236" s="13"/>
      <c r="AA236" s="13"/>
      <c r="AB236" s="13"/>
    </row>
    <row r="237" spans="2:28" x14ac:dyDescent="0.3">
      <c r="B237" s="160"/>
      <c r="C237" s="160"/>
      <c r="D237" s="160" t="s">
        <v>527</v>
      </c>
      <c r="E237" s="160"/>
      <c r="F237" s="160"/>
      <c r="G237" s="160"/>
      <c r="H237" s="160"/>
      <c r="I237" s="160"/>
      <c r="J237" s="160"/>
      <c r="K237" s="160"/>
      <c r="L237" s="165"/>
      <c r="M237" s="165"/>
      <c r="O237" s="83"/>
      <c r="X237" s="13"/>
      <c r="Y237" s="13"/>
      <c r="Z237" s="13"/>
      <c r="AA237" s="13"/>
      <c r="AB237" s="13"/>
    </row>
    <row r="238" spans="2:28" x14ac:dyDescent="0.3">
      <c r="B238" s="160"/>
      <c r="C238" s="160"/>
      <c r="D238" s="160" t="s">
        <v>528</v>
      </c>
      <c r="E238" s="160"/>
      <c r="F238" s="160"/>
      <c r="G238" s="160"/>
      <c r="H238" s="160"/>
      <c r="I238" s="160"/>
      <c r="J238" s="160"/>
      <c r="K238" s="160"/>
      <c r="L238" s="165"/>
      <c r="M238" s="165"/>
      <c r="O238" s="83"/>
      <c r="X238" s="13"/>
      <c r="Y238" s="13"/>
      <c r="Z238" s="13"/>
      <c r="AA238" s="13"/>
      <c r="AB238" s="13"/>
    </row>
    <row r="239" spans="2:28" x14ac:dyDescent="0.3">
      <c r="B239" s="160"/>
      <c r="C239" s="160"/>
      <c r="D239" s="160" t="s">
        <v>529</v>
      </c>
      <c r="E239" s="160"/>
      <c r="F239" s="160"/>
      <c r="G239" s="160"/>
      <c r="H239" s="160"/>
      <c r="I239" s="160"/>
      <c r="J239" s="160"/>
      <c r="K239" s="160"/>
      <c r="L239" s="165"/>
      <c r="M239" s="165"/>
      <c r="O239" s="83"/>
      <c r="X239" s="13"/>
      <c r="Y239" s="13"/>
      <c r="Z239" s="13"/>
      <c r="AA239" s="13"/>
      <c r="AB239" s="13"/>
    </row>
    <row r="240" spans="2:28" x14ac:dyDescent="0.3">
      <c r="B240" s="160"/>
      <c r="C240" s="160"/>
      <c r="D240" s="160" t="s">
        <v>530</v>
      </c>
      <c r="E240" s="160"/>
      <c r="F240" s="160"/>
      <c r="G240" s="160"/>
      <c r="H240" s="160"/>
      <c r="I240" s="160"/>
      <c r="J240" s="160"/>
      <c r="K240" s="160"/>
      <c r="L240" s="165"/>
      <c r="M240" s="165"/>
      <c r="O240" s="83"/>
      <c r="X240" s="13"/>
      <c r="Y240" s="13"/>
      <c r="Z240" s="13"/>
      <c r="AA240" s="13"/>
      <c r="AB240" s="13"/>
    </row>
    <row r="241" spans="2:28" x14ac:dyDescent="0.3">
      <c r="B241" s="160"/>
      <c r="C241" s="160"/>
      <c r="D241" s="160" t="s">
        <v>531</v>
      </c>
      <c r="E241" s="160"/>
      <c r="F241" s="160"/>
      <c r="G241" s="160"/>
      <c r="H241" s="160"/>
      <c r="I241" s="160"/>
      <c r="J241" s="160"/>
      <c r="K241" s="160"/>
      <c r="L241" s="165"/>
      <c r="M241" s="165"/>
      <c r="O241" s="83"/>
      <c r="X241" s="13"/>
      <c r="Y241" s="13"/>
      <c r="Z241" s="13"/>
      <c r="AA241" s="13"/>
      <c r="AB241" s="13"/>
    </row>
    <row r="242" spans="2:28" x14ac:dyDescent="0.3">
      <c r="B242" s="160"/>
      <c r="C242" s="160"/>
      <c r="D242" s="160" t="s">
        <v>532</v>
      </c>
      <c r="E242" s="160"/>
      <c r="F242" s="160"/>
      <c r="G242" s="160"/>
      <c r="H242" s="160"/>
      <c r="I242" s="160"/>
      <c r="J242" s="160"/>
      <c r="K242" s="160"/>
      <c r="L242" s="165"/>
      <c r="M242" s="165"/>
      <c r="O242" s="83"/>
      <c r="X242" s="13"/>
      <c r="Y242" s="13"/>
      <c r="Z242" s="13"/>
      <c r="AA242" s="13"/>
      <c r="AB242" s="13"/>
    </row>
    <row r="243" spans="2:28" x14ac:dyDescent="0.3">
      <c r="B243" s="160"/>
      <c r="C243" s="160"/>
      <c r="D243" s="160" t="s">
        <v>533</v>
      </c>
      <c r="E243" s="160"/>
      <c r="F243" s="160"/>
      <c r="G243" s="160"/>
      <c r="H243" s="160"/>
      <c r="I243" s="160"/>
      <c r="J243" s="160"/>
      <c r="K243" s="160"/>
      <c r="L243" s="160"/>
      <c r="O243" s="83"/>
      <c r="X243" s="13"/>
      <c r="Y243" s="13"/>
      <c r="Z243" s="13"/>
      <c r="AA243" s="13"/>
      <c r="AB243" s="13"/>
    </row>
    <row r="244" spans="2:28" x14ac:dyDescent="0.3">
      <c r="B244" s="160"/>
      <c r="C244" s="160"/>
      <c r="D244" s="160" t="s">
        <v>534</v>
      </c>
      <c r="E244" s="160"/>
      <c r="F244" s="160"/>
      <c r="G244" s="160"/>
      <c r="H244" s="160"/>
      <c r="I244" s="160"/>
      <c r="J244" s="160"/>
      <c r="K244" s="160"/>
      <c r="L244" s="160"/>
      <c r="O244" s="83"/>
      <c r="X244" s="13"/>
      <c r="Y244" s="13"/>
      <c r="Z244" s="13"/>
      <c r="AA244" s="13"/>
      <c r="AB244" s="13"/>
    </row>
    <row r="245" spans="2:28" x14ac:dyDescent="0.3">
      <c r="B245" s="160"/>
      <c r="C245" s="160"/>
      <c r="D245" s="160" t="s">
        <v>535</v>
      </c>
      <c r="E245" s="160"/>
      <c r="F245" s="160"/>
      <c r="G245" s="160"/>
      <c r="H245" s="160"/>
      <c r="I245" s="160"/>
      <c r="J245" s="160"/>
      <c r="K245" s="160"/>
      <c r="L245" s="160"/>
      <c r="O245" s="83"/>
      <c r="X245" s="13"/>
      <c r="Y245" s="13"/>
      <c r="Z245" s="13"/>
      <c r="AA245" s="13"/>
      <c r="AB245" s="13"/>
    </row>
    <row r="246" spans="2:28" x14ac:dyDescent="0.3">
      <c r="B246" s="160"/>
      <c r="C246" s="160"/>
      <c r="D246" s="160" t="s">
        <v>536</v>
      </c>
      <c r="E246" s="160"/>
      <c r="F246" s="160"/>
      <c r="G246" s="160"/>
      <c r="H246" s="160"/>
      <c r="I246" s="160"/>
      <c r="J246" s="160"/>
      <c r="K246" s="160"/>
      <c r="L246" s="160"/>
      <c r="O246" s="83"/>
      <c r="X246" s="13"/>
      <c r="Y246" s="13"/>
      <c r="Z246" s="13"/>
      <c r="AA246" s="13"/>
      <c r="AB246" s="13"/>
    </row>
    <row r="247" spans="2:28" x14ac:dyDescent="0.3">
      <c r="B247" s="160"/>
      <c r="C247" s="160"/>
      <c r="D247" s="160" t="s">
        <v>537</v>
      </c>
      <c r="E247" s="160"/>
      <c r="F247" s="160"/>
      <c r="G247" s="160"/>
      <c r="H247" s="160"/>
      <c r="I247" s="160"/>
      <c r="J247" s="160"/>
      <c r="K247" s="160"/>
      <c r="L247" s="160"/>
      <c r="O247" s="83"/>
      <c r="X247" s="13"/>
      <c r="Y247" s="13"/>
      <c r="Z247" s="13"/>
      <c r="AA247" s="13"/>
      <c r="AB247" s="13"/>
    </row>
    <row r="248" spans="2:28" x14ac:dyDescent="0.3">
      <c r="B248" s="160"/>
      <c r="C248" s="160"/>
      <c r="D248" s="160" t="s">
        <v>538</v>
      </c>
      <c r="E248" s="160"/>
      <c r="F248" s="160"/>
      <c r="G248" s="160"/>
      <c r="H248" s="160"/>
      <c r="I248" s="160"/>
      <c r="J248" s="160"/>
      <c r="K248" s="160"/>
      <c r="L248" s="160"/>
      <c r="O248" s="83"/>
      <c r="X248" s="13"/>
      <c r="Y248" s="13"/>
      <c r="Z248" s="13"/>
      <c r="AA248" s="13"/>
      <c r="AB248" s="13"/>
    </row>
    <row r="249" spans="2:28" x14ac:dyDescent="0.3">
      <c r="B249" s="160"/>
      <c r="C249" s="160"/>
      <c r="D249" s="160" t="s">
        <v>539</v>
      </c>
      <c r="E249" s="160"/>
      <c r="F249" s="160"/>
      <c r="G249" s="160"/>
      <c r="H249" s="160"/>
      <c r="I249" s="160"/>
      <c r="J249" s="160"/>
      <c r="K249" s="160"/>
      <c r="L249" s="160"/>
      <c r="O249" s="83"/>
      <c r="X249" s="13"/>
      <c r="Y249" s="13"/>
      <c r="Z249" s="13"/>
      <c r="AA249" s="13"/>
      <c r="AB249" s="13"/>
    </row>
    <row r="250" spans="2:28" x14ac:dyDescent="0.3">
      <c r="B250" s="160"/>
      <c r="C250" s="160"/>
      <c r="D250" s="160" t="s">
        <v>540</v>
      </c>
      <c r="E250" s="160"/>
      <c r="F250" s="160"/>
      <c r="G250" s="160"/>
      <c r="H250" s="160"/>
      <c r="I250" s="160"/>
      <c r="J250" s="160"/>
      <c r="K250" s="160"/>
      <c r="L250" s="160"/>
      <c r="X250" s="13"/>
      <c r="Y250" s="13"/>
      <c r="Z250" s="13"/>
      <c r="AA250" s="13"/>
      <c r="AB250" s="13"/>
    </row>
    <row r="251" spans="2:28" x14ac:dyDescent="0.3">
      <c r="B251" s="160"/>
      <c r="C251" s="160"/>
      <c r="D251" s="160" t="s">
        <v>541</v>
      </c>
      <c r="E251" s="160"/>
      <c r="F251" s="160"/>
      <c r="G251" s="160"/>
      <c r="H251" s="160"/>
      <c r="I251" s="160"/>
      <c r="J251" s="160"/>
      <c r="K251" s="160"/>
      <c r="L251" s="160"/>
      <c r="X251" s="13"/>
      <c r="Y251" s="13"/>
      <c r="Z251" s="13"/>
      <c r="AA251" s="13"/>
      <c r="AB251" s="13"/>
    </row>
    <row r="252" spans="2:28" x14ac:dyDescent="0.3">
      <c r="B252" s="160"/>
      <c r="C252" s="160"/>
      <c r="D252" s="160" t="s">
        <v>542</v>
      </c>
      <c r="E252" s="160"/>
      <c r="F252" s="160"/>
      <c r="G252" s="160"/>
      <c r="H252" s="160"/>
      <c r="I252" s="160"/>
      <c r="J252" s="160"/>
      <c r="K252" s="160"/>
      <c r="L252" s="160"/>
      <c r="X252" s="13"/>
      <c r="Y252" s="13"/>
      <c r="Z252" s="13"/>
      <c r="AA252" s="13"/>
      <c r="AB252" s="13"/>
    </row>
    <row r="253" spans="2:28" x14ac:dyDescent="0.3">
      <c r="B253" s="160"/>
      <c r="C253" s="160"/>
      <c r="D253" s="160" t="s">
        <v>543</v>
      </c>
      <c r="E253" s="160"/>
      <c r="F253" s="160"/>
      <c r="G253" s="160"/>
      <c r="H253" s="160"/>
      <c r="I253" s="160"/>
      <c r="J253" s="160"/>
      <c r="K253" s="160"/>
      <c r="L253" s="160"/>
      <c r="X253" s="13"/>
      <c r="Y253" s="13"/>
      <c r="Z253" s="13"/>
      <c r="AA253" s="13"/>
      <c r="AB253" s="13"/>
    </row>
    <row r="254" spans="2:28" x14ac:dyDescent="0.3">
      <c r="B254" s="160"/>
      <c r="C254" s="160"/>
      <c r="D254" s="160" t="s">
        <v>544</v>
      </c>
      <c r="E254" s="160"/>
      <c r="F254" s="160"/>
      <c r="G254" s="160"/>
      <c r="H254" s="160"/>
      <c r="I254" s="160"/>
      <c r="J254" s="160"/>
      <c r="K254" s="160"/>
      <c r="L254" s="160"/>
      <c r="X254" s="13"/>
      <c r="Y254" s="13"/>
      <c r="Z254" s="13"/>
      <c r="AA254" s="13"/>
      <c r="AB254" s="13"/>
    </row>
    <row r="255" spans="2:28" x14ac:dyDescent="0.3">
      <c r="B255" s="160"/>
      <c r="C255" s="160"/>
      <c r="D255" s="160" t="s">
        <v>545</v>
      </c>
      <c r="E255" s="160"/>
      <c r="F255" s="160"/>
      <c r="G255" s="160"/>
      <c r="H255" s="160"/>
      <c r="I255" s="160"/>
      <c r="J255" s="160"/>
      <c r="K255" s="160"/>
      <c r="L255" s="160"/>
      <c r="X255" s="13"/>
      <c r="Y255" s="13"/>
      <c r="Z255" s="13"/>
      <c r="AA255" s="13"/>
      <c r="AB255" s="13"/>
    </row>
    <row r="256" spans="2:28" x14ac:dyDescent="0.3">
      <c r="B256" s="160"/>
      <c r="C256" s="160"/>
      <c r="D256" s="160" t="s">
        <v>546</v>
      </c>
      <c r="E256" s="160"/>
      <c r="F256" s="160"/>
      <c r="G256" s="160"/>
      <c r="H256" s="160"/>
      <c r="I256" s="160"/>
      <c r="J256" s="160"/>
      <c r="K256" s="160"/>
      <c r="L256" s="160"/>
      <c r="X256" s="13"/>
      <c r="Y256" s="13"/>
      <c r="Z256" s="13"/>
      <c r="AA256" s="13"/>
      <c r="AB256" s="13"/>
    </row>
    <row r="257" spans="2:28" x14ac:dyDescent="0.3">
      <c r="B257" s="160"/>
      <c r="C257" s="160"/>
      <c r="D257" s="160" t="s">
        <v>547</v>
      </c>
      <c r="E257" s="160"/>
      <c r="F257" s="160"/>
      <c r="G257" s="160"/>
      <c r="H257" s="160"/>
      <c r="I257" s="160"/>
      <c r="J257" s="160"/>
      <c r="K257" s="160"/>
      <c r="L257" s="160"/>
      <c r="X257" s="13"/>
      <c r="Y257" s="13"/>
      <c r="Z257" s="13"/>
      <c r="AA257" s="13"/>
      <c r="AB257" s="13"/>
    </row>
    <row r="258" spans="2:28" x14ac:dyDescent="0.3">
      <c r="B258" s="160"/>
      <c r="C258" s="160"/>
      <c r="D258" s="160" t="s">
        <v>548</v>
      </c>
      <c r="E258" s="160"/>
      <c r="F258" s="160"/>
      <c r="G258" s="160"/>
      <c r="H258" s="160"/>
      <c r="I258" s="160"/>
      <c r="J258" s="160"/>
      <c r="K258" s="160"/>
      <c r="L258" s="160"/>
      <c r="X258" s="13"/>
      <c r="Y258" s="13"/>
      <c r="Z258" s="13"/>
      <c r="AA258" s="13"/>
      <c r="AB258" s="13"/>
    </row>
    <row r="259" spans="2:28" x14ac:dyDescent="0.3">
      <c r="B259" s="160"/>
      <c r="C259" s="160"/>
      <c r="D259" s="160" t="s">
        <v>549</v>
      </c>
      <c r="E259" s="160"/>
      <c r="F259" s="160"/>
      <c r="G259" s="160"/>
      <c r="H259" s="160"/>
      <c r="I259" s="160"/>
      <c r="J259" s="160"/>
      <c r="K259" s="160"/>
      <c r="L259" s="160"/>
      <c r="X259" s="13"/>
      <c r="Y259" s="13"/>
      <c r="Z259" s="13"/>
      <c r="AA259" s="13"/>
      <c r="AB259" s="13"/>
    </row>
    <row r="260" spans="2:28" x14ac:dyDescent="0.3">
      <c r="B260" s="160"/>
      <c r="C260" s="160"/>
      <c r="D260" s="160" t="s">
        <v>550</v>
      </c>
      <c r="E260" s="160"/>
      <c r="F260" s="160"/>
      <c r="G260" s="160"/>
      <c r="H260" s="160"/>
      <c r="I260" s="160"/>
      <c r="J260" s="160"/>
      <c r="K260" s="160"/>
      <c r="L260" s="160"/>
      <c r="X260" s="13"/>
      <c r="Y260" s="13"/>
      <c r="Z260" s="13"/>
      <c r="AA260" s="13"/>
      <c r="AB260" s="13"/>
    </row>
    <row r="261" spans="2:28" x14ac:dyDescent="0.3">
      <c r="B261" s="160"/>
      <c r="C261" s="160"/>
      <c r="D261" s="160" t="s">
        <v>551</v>
      </c>
      <c r="E261" s="160"/>
      <c r="F261" s="160"/>
      <c r="G261" s="160"/>
      <c r="H261" s="160"/>
      <c r="I261" s="160"/>
      <c r="J261" s="160"/>
      <c r="K261" s="160"/>
      <c r="L261" s="160"/>
      <c r="X261" s="13"/>
      <c r="Y261" s="13"/>
      <c r="Z261" s="13"/>
      <c r="AA261" s="13"/>
      <c r="AB261" s="13"/>
    </row>
    <row r="262" spans="2:28" x14ac:dyDescent="0.3">
      <c r="B262" s="160"/>
      <c r="C262" s="160"/>
      <c r="D262" s="160" t="s">
        <v>552</v>
      </c>
      <c r="E262" s="160"/>
      <c r="F262" s="160"/>
      <c r="G262" s="160"/>
      <c r="H262" s="160"/>
      <c r="I262" s="160"/>
      <c r="J262" s="160"/>
      <c r="K262" s="160"/>
      <c r="L262" s="160"/>
      <c r="X262" s="13"/>
      <c r="Y262" s="13"/>
      <c r="Z262" s="13"/>
      <c r="AA262" s="13"/>
      <c r="AB262" s="13"/>
    </row>
    <row r="263" spans="2:28" x14ac:dyDescent="0.3">
      <c r="B263" s="160"/>
      <c r="C263" s="160"/>
      <c r="D263" s="160" t="s">
        <v>553</v>
      </c>
      <c r="E263" s="160"/>
      <c r="F263" s="160"/>
      <c r="G263" s="160"/>
      <c r="H263" s="160"/>
      <c r="I263" s="160"/>
      <c r="J263" s="160"/>
      <c r="K263" s="160"/>
      <c r="L263" s="160"/>
      <c r="X263" s="13"/>
      <c r="Y263" s="13"/>
      <c r="Z263" s="13"/>
      <c r="AA263" s="13"/>
      <c r="AB263" s="13"/>
    </row>
    <row r="264" spans="2:28" x14ac:dyDescent="0.3">
      <c r="B264" s="160"/>
      <c r="C264" s="160"/>
      <c r="D264" s="160" t="s">
        <v>554</v>
      </c>
      <c r="E264" s="160"/>
      <c r="F264" s="160"/>
      <c r="G264" s="160"/>
      <c r="H264" s="160"/>
      <c r="I264" s="160"/>
      <c r="J264" s="160"/>
      <c r="K264" s="160"/>
      <c r="L264" s="160"/>
      <c r="X264" s="13"/>
      <c r="Y264" s="13"/>
      <c r="Z264" s="13"/>
      <c r="AA264" s="13"/>
      <c r="AB264" s="13"/>
    </row>
    <row r="265" spans="2:28" x14ac:dyDescent="0.3">
      <c r="B265" s="160"/>
      <c r="C265" s="160"/>
      <c r="D265" s="160" t="s">
        <v>555</v>
      </c>
      <c r="E265" s="160"/>
      <c r="F265" s="160"/>
      <c r="G265" s="160"/>
      <c r="H265" s="160"/>
      <c r="I265" s="160"/>
      <c r="J265" s="160"/>
      <c r="K265" s="160"/>
      <c r="L265" s="160"/>
      <c r="X265" s="13"/>
      <c r="Y265" s="13"/>
      <c r="Z265" s="13"/>
      <c r="AA265" s="13"/>
      <c r="AB265" s="13"/>
    </row>
    <row r="266" spans="2:28" x14ac:dyDescent="0.3">
      <c r="B266" s="160"/>
      <c r="C266" s="160"/>
      <c r="D266" s="160" t="s">
        <v>556</v>
      </c>
      <c r="E266" s="160"/>
      <c r="F266" s="160"/>
      <c r="G266" s="160"/>
      <c r="H266" s="160"/>
      <c r="I266" s="160"/>
      <c r="J266" s="160"/>
      <c r="K266" s="160"/>
      <c r="L266" s="160"/>
      <c r="X266" s="13"/>
      <c r="Y266" s="13"/>
      <c r="Z266" s="13"/>
      <c r="AA266" s="13"/>
      <c r="AB266" s="13"/>
    </row>
    <row r="267" spans="2:28" x14ac:dyDescent="0.3">
      <c r="B267" s="160"/>
      <c r="C267" s="160"/>
      <c r="D267" s="160" t="s">
        <v>557</v>
      </c>
      <c r="E267" s="160"/>
      <c r="F267" s="160"/>
      <c r="G267" s="160"/>
      <c r="H267" s="160"/>
      <c r="I267" s="160"/>
      <c r="J267" s="160"/>
      <c r="K267" s="160"/>
      <c r="L267" s="160"/>
      <c r="X267" s="13"/>
      <c r="Y267" s="13"/>
      <c r="Z267" s="13"/>
      <c r="AA267" s="13"/>
      <c r="AB267" s="13"/>
    </row>
    <row r="268" spans="2:28" x14ac:dyDescent="0.3">
      <c r="B268" s="160"/>
      <c r="C268" s="160"/>
      <c r="D268" s="160" t="s">
        <v>558</v>
      </c>
      <c r="E268" s="160"/>
      <c r="F268" s="160"/>
      <c r="G268" s="160"/>
      <c r="H268" s="160"/>
      <c r="I268" s="160"/>
      <c r="J268" s="160"/>
      <c r="K268" s="160"/>
      <c r="L268" s="160"/>
      <c r="X268" s="13"/>
      <c r="Y268" s="13"/>
      <c r="Z268" s="13"/>
      <c r="AA268" s="13"/>
      <c r="AB268" s="13"/>
    </row>
    <row r="269" spans="2:28" x14ac:dyDescent="0.3">
      <c r="B269" s="160"/>
      <c r="C269" s="160"/>
      <c r="D269" s="160" t="s">
        <v>559</v>
      </c>
      <c r="E269" s="160"/>
      <c r="F269" s="160"/>
      <c r="G269" s="160"/>
      <c r="H269" s="160"/>
      <c r="I269" s="160"/>
      <c r="J269" s="160"/>
      <c r="K269" s="160"/>
      <c r="L269" s="160"/>
      <c r="X269" s="13"/>
      <c r="Y269" s="13"/>
      <c r="Z269" s="13"/>
      <c r="AA269" s="13"/>
      <c r="AB269" s="13"/>
    </row>
    <row r="270" spans="2:28" x14ac:dyDescent="0.3">
      <c r="B270" s="160"/>
      <c r="C270" s="160"/>
      <c r="D270" s="160" t="s">
        <v>560</v>
      </c>
      <c r="E270" s="160"/>
      <c r="F270" s="160"/>
      <c r="G270" s="160"/>
      <c r="H270" s="160"/>
      <c r="I270" s="160"/>
      <c r="J270" s="160"/>
      <c r="K270" s="160"/>
      <c r="L270" s="160"/>
      <c r="X270" s="13"/>
      <c r="Y270" s="13"/>
      <c r="Z270" s="13"/>
      <c r="AA270" s="13"/>
      <c r="AB270" s="13"/>
    </row>
    <row r="271" spans="2:28" x14ac:dyDescent="0.3">
      <c r="B271" s="160"/>
      <c r="C271" s="160"/>
      <c r="D271" s="160" t="s">
        <v>561</v>
      </c>
      <c r="E271" s="160"/>
      <c r="F271" s="160"/>
      <c r="G271" s="160"/>
      <c r="H271" s="160"/>
      <c r="I271" s="160"/>
      <c r="J271" s="160"/>
      <c r="K271" s="160"/>
      <c r="L271" s="160"/>
      <c r="X271" s="13"/>
      <c r="Y271" s="13"/>
      <c r="Z271" s="13"/>
      <c r="AA271" s="13"/>
      <c r="AB271" s="13"/>
    </row>
    <row r="272" spans="2:28" x14ac:dyDescent="0.3">
      <c r="B272" s="160"/>
      <c r="C272" s="160"/>
      <c r="D272" s="160" t="s">
        <v>562</v>
      </c>
      <c r="E272" s="160"/>
      <c r="F272" s="160"/>
      <c r="G272" s="160"/>
      <c r="H272" s="160"/>
      <c r="I272" s="160"/>
      <c r="J272" s="160"/>
      <c r="K272" s="160"/>
      <c r="L272" s="160"/>
      <c r="X272" s="13"/>
      <c r="Y272" s="13"/>
      <c r="Z272" s="13"/>
      <c r="AA272" s="13"/>
      <c r="AB272" s="13"/>
    </row>
    <row r="273" spans="2:28" x14ac:dyDescent="0.3">
      <c r="B273" s="160"/>
      <c r="C273" s="160"/>
      <c r="D273" s="160" t="s">
        <v>563</v>
      </c>
      <c r="E273" s="160"/>
      <c r="F273" s="160"/>
      <c r="G273" s="160"/>
      <c r="H273" s="160"/>
      <c r="I273" s="160"/>
      <c r="J273" s="160"/>
      <c r="K273" s="160"/>
      <c r="L273" s="160"/>
      <c r="X273" s="13"/>
      <c r="Y273" s="13"/>
      <c r="Z273" s="13"/>
      <c r="AA273" s="13"/>
      <c r="AB273" s="13"/>
    </row>
    <row r="274" spans="2:28" x14ac:dyDescent="0.3">
      <c r="B274" s="160"/>
      <c r="C274" s="160"/>
      <c r="D274" s="160" t="s">
        <v>564</v>
      </c>
      <c r="E274" s="160"/>
      <c r="F274" s="160"/>
      <c r="G274" s="160"/>
      <c r="H274" s="160"/>
      <c r="I274" s="160"/>
      <c r="J274" s="160"/>
      <c r="K274" s="160"/>
      <c r="L274" s="160"/>
      <c r="X274" s="13"/>
      <c r="Y274" s="13"/>
      <c r="Z274" s="13"/>
      <c r="AA274" s="13"/>
      <c r="AB274" s="13"/>
    </row>
    <row r="275" spans="2:28" x14ac:dyDescent="0.3">
      <c r="B275" s="160"/>
      <c r="C275" s="160"/>
      <c r="D275" s="160" t="s">
        <v>565</v>
      </c>
      <c r="E275" s="160"/>
      <c r="F275" s="160"/>
      <c r="G275" s="160"/>
      <c r="H275" s="160"/>
      <c r="I275" s="160"/>
      <c r="J275" s="160"/>
      <c r="K275" s="160"/>
      <c r="L275" s="160"/>
      <c r="X275" s="13"/>
      <c r="Y275" s="13"/>
      <c r="Z275" s="13"/>
      <c r="AA275" s="13"/>
      <c r="AB275" s="13"/>
    </row>
    <row r="276" spans="2:28" x14ac:dyDescent="0.3">
      <c r="B276" s="160"/>
      <c r="C276" s="160"/>
      <c r="D276" s="160" t="s">
        <v>566</v>
      </c>
      <c r="E276" s="160"/>
      <c r="F276" s="160"/>
      <c r="G276" s="160"/>
      <c r="H276" s="160"/>
      <c r="I276" s="160"/>
      <c r="J276" s="160"/>
      <c r="K276" s="160"/>
      <c r="L276" s="160"/>
      <c r="X276" s="13"/>
      <c r="Y276" s="13"/>
      <c r="Z276" s="13"/>
      <c r="AA276" s="13"/>
      <c r="AB276" s="13"/>
    </row>
    <row r="277" spans="2:28" x14ac:dyDescent="0.3">
      <c r="B277" s="160"/>
      <c r="C277" s="160"/>
      <c r="D277" s="160" t="s">
        <v>567</v>
      </c>
      <c r="E277" s="160"/>
      <c r="F277" s="160"/>
      <c r="G277" s="160"/>
      <c r="H277" s="160"/>
      <c r="I277" s="160"/>
      <c r="J277" s="160"/>
      <c r="K277" s="160"/>
      <c r="L277" s="160"/>
      <c r="X277" s="13"/>
      <c r="Y277" s="13"/>
      <c r="Z277" s="13"/>
      <c r="AA277" s="13"/>
      <c r="AB277" s="13"/>
    </row>
    <row r="278" spans="2:28" x14ac:dyDescent="0.3">
      <c r="B278" s="160"/>
      <c r="C278" s="160"/>
      <c r="D278" s="160" t="s">
        <v>568</v>
      </c>
      <c r="E278" s="160"/>
      <c r="F278" s="160"/>
      <c r="G278" s="160"/>
      <c r="H278" s="160"/>
      <c r="I278" s="160"/>
      <c r="J278" s="160"/>
      <c r="K278" s="160"/>
      <c r="L278" s="160"/>
      <c r="X278" s="13"/>
      <c r="Y278" s="13"/>
      <c r="Z278" s="13"/>
      <c r="AA278" s="13"/>
      <c r="AB278" s="13"/>
    </row>
    <row r="279" spans="2:28" x14ac:dyDescent="0.3">
      <c r="B279" s="160"/>
      <c r="C279" s="160"/>
      <c r="D279" s="160" t="s">
        <v>569</v>
      </c>
      <c r="E279" s="160"/>
      <c r="F279" s="160"/>
      <c r="G279" s="160"/>
      <c r="H279" s="160"/>
      <c r="I279" s="160"/>
      <c r="J279" s="160"/>
      <c r="K279" s="160"/>
      <c r="L279" s="160"/>
      <c r="X279" s="13"/>
      <c r="Y279" s="13"/>
      <c r="Z279" s="13"/>
      <c r="AA279" s="13"/>
      <c r="AB279" s="13"/>
    </row>
    <row r="280" spans="2:28" x14ac:dyDescent="0.3">
      <c r="B280" s="160"/>
      <c r="C280" s="160"/>
      <c r="D280" s="160" t="s">
        <v>570</v>
      </c>
      <c r="E280" s="160"/>
      <c r="F280" s="160"/>
      <c r="G280" s="160"/>
      <c r="H280" s="160"/>
      <c r="I280" s="160"/>
      <c r="J280" s="160"/>
      <c r="K280" s="160"/>
      <c r="L280" s="160"/>
      <c r="X280" s="13"/>
      <c r="Y280" s="13"/>
      <c r="Z280" s="13"/>
      <c r="AA280" s="13"/>
      <c r="AB280" s="13"/>
    </row>
    <row r="281" spans="2:28" x14ac:dyDescent="0.3">
      <c r="B281" s="160"/>
      <c r="C281" s="160"/>
      <c r="D281" s="160" t="s">
        <v>571</v>
      </c>
      <c r="E281" s="160"/>
      <c r="F281" s="160"/>
      <c r="G281" s="160"/>
      <c r="H281" s="160"/>
      <c r="I281" s="160"/>
      <c r="J281" s="160"/>
      <c r="K281" s="160"/>
      <c r="L281" s="160"/>
      <c r="X281" s="13"/>
      <c r="Y281" s="13"/>
      <c r="Z281" s="13"/>
      <c r="AA281" s="13"/>
      <c r="AB281" s="13"/>
    </row>
    <row r="282" spans="2:28" x14ac:dyDescent="0.3">
      <c r="B282" s="160"/>
      <c r="C282" s="160"/>
      <c r="D282" s="160" t="s">
        <v>572</v>
      </c>
      <c r="E282" s="160"/>
      <c r="F282" s="160"/>
      <c r="G282" s="160"/>
      <c r="H282" s="160"/>
      <c r="I282" s="160"/>
      <c r="J282" s="160"/>
      <c r="K282" s="160"/>
      <c r="L282" s="160"/>
      <c r="X282" s="13"/>
      <c r="Y282" s="13"/>
      <c r="Z282" s="13"/>
      <c r="AA282" s="13"/>
      <c r="AB282" s="13"/>
    </row>
    <row r="283" spans="2:28" x14ac:dyDescent="0.3">
      <c r="B283" s="160"/>
      <c r="C283" s="160"/>
      <c r="D283" s="160" t="s">
        <v>573</v>
      </c>
      <c r="E283" s="160"/>
      <c r="F283" s="160"/>
      <c r="G283" s="160"/>
      <c r="H283" s="160"/>
      <c r="I283" s="160"/>
      <c r="J283" s="160"/>
      <c r="K283" s="160"/>
      <c r="L283" s="160"/>
      <c r="X283" s="13"/>
      <c r="Y283" s="13"/>
      <c r="Z283" s="13"/>
      <c r="AA283" s="13"/>
      <c r="AB283" s="13"/>
    </row>
    <row r="284" spans="2:28" x14ac:dyDescent="0.3">
      <c r="B284" s="160"/>
      <c r="C284" s="160"/>
      <c r="D284" s="160" t="s">
        <v>574</v>
      </c>
      <c r="E284" s="160"/>
      <c r="F284" s="160"/>
      <c r="G284" s="160"/>
      <c r="H284" s="160"/>
      <c r="I284" s="160"/>
      <c r="J284" s="160"/>
      <c r="K284" s="160"/>
      <c r="L284" s="160"/>
      <c r="X284" s="13"/>
      <c r="Y284" s="13"/>
      <c r="Z284" s="13"/>
      <c r="AA284" s="13"/>
      <c r="AB284" s="13"/>
    </row>
    <row r="285" spans="2:28" x14ac:dyDescent="0.3">
      <c r="B285" s="160"/>
      <c r="C285" s="160"/>
      <c r="D285" s="160" t="s">
        <v>575</v>
      </c>
      <c r="E285" s="160"/>
      <c r="F285" s="160"/>
      <c r="G285" s="160"/>
      <c r="H285" s="160"/>
      <c r="I285" s="160"/>
      <c r="J285" s="160"/>
      <c r="K285" s="160"/>
      <c r="L285" s="160"/>
      <c r="X285" s="13"/>
      <c r="Y285" s="13"/>
      <c r="Z285" s="13"/>
      <c r="AA285" s="13"/>
      <c r="AB285" s="13"/>
    </row>
    <row r="286" spans="2:28" x14ac:dyDescent="0.3">
      <c r="B286" s="160"/>
      <c r="C286" s="160"/>
      <c r="D286" s="160" t="s">
        <v>576</v>
      </c>
      <c r="E286" s="160"/>
      <c r="F286" s="160"/>
      <c r="G286" s="160"/>
      <c r="H286" s="160"/>
      <c r="I286" s="160"/>
      <c r="J286" s="160"/>
      <c r="K286" s="160"/>
      <c r="L286" s="160"/>
      <c r="X286" s="13"/>
      <c r="Y286" s="13"/>
      <c r="Z286" s="13"/>
      <c r="AA286" s="13"/>
      <c r="AB286" s="13"/>
    </row>
    <row r="287" spans="2:28" x14ac:dyDescent="0.3">
      <c r="B287" s="160"/>
      <c r="C287" s="160"/>
      <c r="D287" s="160" t="s">
        <v>577</v>
      </c>
      <c r="E287" s="160"/>
      <c r="F287" s="160"/>
      <c r="G287" s="160"/>
      <c r="H287" s="160"/>
      <c r="I287" s="160"/>
      <c r="J287" s="160"/>
      <c r="K287" s="160"/>
      <c r="L287" s="160"/>
      <c r="X287" s="13"/>
      <c r="Y287" s="13"/>
      <c r="Z287" s="13"/>
      <c r="AA287" s="13"/>
      <c r="AB287" s="13"/>
    </row>
    <row r="288" spans="2:28" x14ac:dyDescent="0.3">
      <c r="B288" s="160"/>
      <c r="C288" s="160"/>
      <c r="D288" s="160" t="s">
        <v>578</v>
      </c>
      <c r="E288" s="160"/>
      <c r="F288" s="160"/>
      <c r="G288" s="160"/>
      <c r="H288" s="160"/>
      <c r="I288" s="160"/>
      <c r="J288" s="160"/>
      <c r="K288" s="160"/>
      <c r="L288" s="160"/>
      <c r="X288" s="13"/>
      <c r="Y288" s="13"/>
      <c r="Z288" s="13"/>
      <c r="AA288" s="13"/>
      <c r="AB288" s="13"/>
    </row>
    <row r="289" spans="2:28" x14ac:dyDescent="0.3">
      <c r="B289" s="160"/>
      <c r="C289" s="160"/>
      <c r="D289" s="160" t="s">
        <v>579</v>
      </c>
      <c r="E289" s="160"/>
      <c r="F289" s="160"/>
      <c r="G289" s="160"/>
      <c r="H289" s="160"/>
      <c r="I289" s="160"/>
      <c r="J289" s="160"/>
      <c r="K289" s="160"/>
      <c r="L289" s="160"/>
      <c r="X289" s="13"/>
      <c r="Y289" s="13"/>
      <c r="Z289" s="13"/>
      <c r="AA289" s="13"/>
      <c r="AB289" s="13"/>
    </row>
    <row r="290" spans="2:28" x14ac:dyDescent="0.3">
      <c r="B290" s="160"/>
      <c r="C290" s="160"/>
      <c r="D290" s="160" t="s">
        <v>580</v>
      </c>
      <c r="E290" s="160"/>
      <c r="F290" s="160"/>
      <c r="G290" s="160"/>
      <c r="H290" s="160"/>
      <c r="I290" s="160"/>
      <c r="J290" s="160"/>
      <c r="K290" s="160"/>
      <c r="L290" s="160"/>
      <c r="X290" s="13"/>
      <c r="Y290" s="13"/>
      <c r="Z290" s="13"/>
      <c r="AA290" s="13"/>
      <c r="AB290" s="13"/>
    </row>
    <row r="291" spans="2:28" x14ac:dyDescent="0.3">
      <c r="B291" s="160"/>
      <c r="C291" s="160"/>
      <c r="D291" s="160" t="s">
        <v>581</v>
      </c>
      <c r="E291" s="160"/>
      <c r="F291" s="160"/>
      <c r="G291" s="160"/>
      <c r="H291" s="160"/>
      <c r="I291" s="160"/>
      <c r="J291" s="160"/>
      <c r="K291" s="160"/>
      <c r="L291" s="160"/>
      <c r="X291" s="13"/>
      <c r="Y291" s="13"/>
      <c r="Z291" s="13"/>
      <c r="AA291" s="13"/>
      <c r="AB291" s="13"/>
    </row>
    <row r="292" spans="2:28" x14ac:dyDescent="0.3">
      <c r="B292" s="160"/>
      <c r="C292" s="160"/>
      <c r="D292" s="160" t="s">
        <v>582</v>
      </c>
      <c r="E292" s="160"/>
      <c r="F292" s="160"/>
      <c r="G292" s="160"/>
      <c r="H292" s="160"/>
      <c r="I292" s="160"/>
      <c r="J292" s="160"/>
      <c r="K292" s="160"/>
      <c r="L292" s="160"/>
      <c r="X292" s="13"/>
      <c r="Y292" s="13"/>
      <c r="Z292" s="13"/>
      <c r="AA292" s="13"/>
      <c r="AB292" s="13"/>
    </row>
    <row r="293" spans="2:28" x14ac:dyDescent="0.3">
      <c r="B293" s="160"/>
      <c r="C293" s="160"/>
      <c r="D293" s="160" t="s">
        <v>583</v>
      </c>
      <c r="E293" s="160"/>
      <c r="F293" s="160"/>
      <c r="G293" s="160"/>
      <c r="H293" s="160"/>
      <c r="I293" s="160"/>
      <c r="J293" s="160"/>
      <c r="K293" s="160"/>
      <c r="L293" s="160"/>
      <c r="X293" s="13"/>
      <c r="Y293" s="13"/>
      <c r="Z293" s="13"/>
      <c r="AA293" s="13"/>
      <c r="AB293" s="13"/>
    </row>
    <row r="294" spans="2:28" x14ac:dyDescent="0.3">
      <c r="B294" s="160"/>
      <c r="C294" s="160"/>
      <c r="D294" s="160" t="s">
        <v>584</v>
      </c>
      <c r="E294" s="160"/>
      <c r="F294" s="160"/>
      <c r="G294" s="160"/>
      <c r="H294" s="160"/>
      <c r="I294" s="160"/>
      <c r="J294" s="160"/>
      <c r="K294" s="160"/>
      <c r="L294" s="160"/>
      <c r="X294" s="13"/>
      <c r="Y294" s="13"/>
      <c r="Z294" s="13"/>
      <c r="AA294" s="13"/>
      <c r="AB294" s="13"/>
    </row>
    <row r="295" spans="2:28" x14ac:dyDescent="0.3">
      <c r="B295" s="160"/>
      <c r="C295" s="160"/>
      <c r="D295" s="160" t="s">
        <v>585</v>
      </c>
      <c r="E295" s="160"/>
      <c r="F295" s="160"/>
      <c r="G295" s="160"/>
      <c r="H295" s="160"/>
      <c r="I295" s="160"/>
      <c r="J295" s="160"/>
      <c r="K295" s="160"/>
      <c r="L295" s="160"/>
      <c r="X295" s="13"/>
      <c r="Y295" s="13"/>
      <c r="Z295" s="13"/>
      <c r="AA295" s="13"/>
      <c r="AB295" s="13"/>
    </row>
    <row r="296" spans="2:28" x14ac:dyDescent="0.3">
      <c r="B296" s="160"/>
      <c r="C296" s="160"/>
      <c r="D296" s="160" t="s">
        <v>586</v>
      </c>
      <c r="E296" s="160"/>
      <c r="F296" s="160"/>
      <c r="G296" s="160"/>
      <c r="H296" s="160"/>
      <c r="I296" s="160"/>
      <c r="J296" s="160"/>
      <c r="K296" s="160"/>
      <c r="L296" s="160"/>
      <c r="X296" s="13"/>
      <c r="Y296" s="13"/>
      <c r="Z296" s="13"/>
      <c r="AA296" s="13"/>
      <c r="AB296" s="13"/>
    </row>
    <row r="297" spans="2:28" x14ac:dyDescent="0.3">
      <c r="B297" s="160"/>
      <c r="C297" s="160"/>
      <c r="D297" s="160" t="s">
        <v>587</v>
      </c>
      <c r="E297" s="160"/>
      <c r="F297" s="160"/>
      <c r="G297" s="160"/>
      <c r="H297" s="160"/>
      <c r="I297" s="160"/>
      <c r="J297" s="160"/>
      <c r="K297" s="160"/>
      <c r="L297" s="160"/>
      <c r="X297" s="13"/>
      <c r="Y297" s="13"/>
      <c r="Z297" s="13"/>
      <c r="AA297" s="13"/>
      <c r="AB297" s="13"/>
    </row>
    <row r="298" spans="2:28" x14ac:dyDescent="0.3">
      <c r="B298" s="160"/>
      <c r="C298" s="160"/>
      <c r="D298" s="160" t="s">
        <v>588</v>
      </c>
      <c r="E298" s="160"/>
      <c r="F298" s="160"/>
      <c r="G298" s="160"/>
      <c r="H298" s="160"/>
      <c r="I298" s="160"/>
      <c r="J298" s="160"/>
      <c r="K298" s="160"/>
      <c r="L298" s="160"/>
      <c r="X298" s="13"/>
      <c r="Y298" s="13"/>
      <c r="Z298" s="13"/>
      <c r="AA298" s="13"/>
      <c r="AB298" s="13"/>
    </row>
    <row r="299" spans="2:28" x14ac:dyDescent="0.3">
      <c r="B299" s="160"/>
      <c r="C299" s="160"/>
      <c r="D299" s="160" t="s">
        <v>589</v>
      </c>
      <c r="E299" s="160"/>
      <c r="F299" s="160"/>
      <c r="G299" s="160"/>
      <c r="H299" s="160"/>
      <c r="I299" s="160"/>
      <c r="J299" s="160"/>
      <c r="K299" s="160"/>
      <c r="L299" s="160"/>
      <c r="X299" s="13"/>
      <c r="Y299" s="13"/>
      <c r="Z299" s="13"/>
      <c r="AA299" s="13"/>
      <c r="AB299" s="13"/>
    </row>
    <row r="300" spans="2:28" x14ac:dyDescent="0.3">
      <c r="B300" s="160"/>
      <c r="C300" s="160"/>
      <c r="D300" s="160" t="s">
        <v>590</v>
      </c>
      <c r="E300" s="160"/>
      <c r="F300" s="160"/>
      <c r="G300" s="160"/>
      <c r="H300" s="160"/>
      <c r="I300" s="160"/>
      <c r="J300" s="160"/>
      <c r="K300" s="160"/>
      <c r="L300" s="160"/>
      <c r="X300" s="13"/>
      <c r="Y300" s="13"/>
      <c r="Z300" s="13"/>
      <c r="AA300" s="13"/>
      <c r="AB300" s="13"/>
    </row>
    <row r="301" spans="2:28" x14ac:dyDescent="0.3">
      <c r="B301" s="160"/>
      <c r="C301" s="160"/>
      <c r="D301" s="160" t="s">
        <v>591</v>
      </c>
      <c r="E301" s="160"/>
      <c r="F301" s="160"/>
      <c r="G301" s="160"/>
      <c r="H301" s="160"/>
      <c r="I301" s="160"/>
      <c r="J301" s="160"/>
      <c r="K301" s="160"/>
      <c r="L301" s="160"/>
      <c r="X301" s="13"/>
      <c r="Y301" s="13"/>
      <c r="Z301" s="13"/>
      <c r="AA301" s="13"/>
      <c r="AB301" s="13"/>
    </row>
    <row r="302" spans="2:28" x14ac:dyDescent="0.3">
      <c r="B302" s="160"/>
      <c r="C302" s="160"/>
      <c r="D302" s="160" t="s">
        <v>592</v>
      </c>
      <c r="E302" s="160"/>
      <c r="F302" s="160"/>
      <c r="G302" s="160"/>
      <c r="H302" s="160"/>
      <c r="I302" s="160"/>
      <c r="J302" s="160"/>
      <c r="K302" s="160"/>
      <c r="L302" s="160"/>
      <c r="X302" s="13"/>
      <c r="Y302" s="13"/>
      <c r="Z302" s="13"/>
      <c r="AA302" s="13"/>
      <c r="AB302" s="13"/>
    </row>
    <row r="303" spans="2:28" x14ac:dyDescent="0.3">
      <c r="B303" s="160"/>
      <c r="C303" s="160"/>
      <c r="D303" s="160" t="s">
        <v>593</v>
      </c>
      <c r="E303" s="160"/>
      <c r="F303" s="160"/>
      <c r="G303" s="160"/>
      <c r="H303" s="160"/>
      <c r="I303" s="160"/>
      <c r="J303" s="160"/>
      <c r="K303" s="160"/>
      <c r="L303" s="160"/>
      <c r="X303" s="13"/>
      <c r="Y303" s="13"/>
      <c r="Z303" s="13"/>
      <c r="AA303" s="13"/>
      <c r="AB303" s="13"/>
    </row>
    <row r="304" spans="2:28" x14ac:dyDescent="0.3">
      <c r="B304" s="160"/>
      <c r="C304" s="160"/>
      <c r="D304" s="160" t="s">
        <v>594</v>
      </c>
      <c r="E304" s="160"/>
      <c r="F304" s="160"/>
      <c r="G304" s="160"/>
      <c r="H304" s="160"/>
      <c r="I304" s="160"/>
      <c r="J304" s="160"/>
      <c r="K304" s="160"/>
      <c r="L304" s="160"/>
      <c r="X304" s="13"/>
      <c r="Y304" s="13"/>
      <c r="Z304" s="13"/>
      <c r="AA304" s="13"/>
      <c r="AB304" s="13"/>
    </row>
    <row r="305" spans="2:28" x14ac:dyDescent="0.3">
      <c r="B305" s="160"/>
      <c r="C305" s="160"/>
      <c r="D305" s="160" t="s">
        <v>595</v>
      </c>
      <c r="E305" s="160"/>
      <c r="F305" s="160"/>
      <c r="G305" s="160"/>
      <c r="H305" s="160"/>
      <c r="I305" s="160"/>
      <c r="J305" s="160"/>
      <c r="K305" s="160"/>
      <c r="L305" s="160"/>
      <c r="X305" s="13"/>
      <c r="Y305" s="13"/>
      <c r="Z305" s="13"/>
      <c r="AA305" s="13"/>
      <c r="AB305" s="13"/>
    </row>
    <row r="306" spans="2:28" x14ac:dyDescent="0.3">
      <c r="B306" s="160"/>
      <c r="C306" s="160"/>
      <c r="D306" s="160" t="s">
        <v>596</v>
      </c>
      <c r="E306" s="160"/>
      <c r="F306" s="160"/>
      <c r="G306" s="160"/>
      <c r="H306" s="160"/>
      <c r="I306" s="160"/>
      <c r="J306" s="160"/>
      <c r="K306" s="160"/>
      <c r="L306" s="160"/>
      <c r="X306" s="13"/>
      <c r="Y306" s="13"/>
      <c r="Z306" s="13"/>
      <c r="AA306" s="13"/>
      <c r="AB306" s="13"/>
    </row>
    <row r="307" spans="2:28" x14ac:dyDescent="0.3">
      <c r="B307" s="160"/>
      <c r="C307" s="160"/>
      <c r="D307" s="160" t="s">
        <v>597</v>
      </c>
      <c r="E307" s="160"/>
      <c r="F307" s="160"/>
      <c r="G307" s="160"/>
      <c r="H307" s="160"/>
      <c r="I307" s="160"/>
      <c r="J307" s="160"/>
      <c r="K307" s="160"/>
      <c r="L307" s="160"/>
      <c r="X307" s="13"/>
      <c r="Y307" s="13"/>
      <c r="Z307" s="13"/>
      <c r="AA307" s="13"/>
      <c r="AB307" s="13"/>
    </row>
    <row r="308" spans="2:28" x14ac:dyDescent="0.3">
      <c r="B308" s="160"/>
      <c r="C308" s="160"/>
      <c r="D308" s="160" t="s">
        <v>598</v>
      </c>
      <c r="E308" s="160"/>
      <c r="F308" s="160"/>
      <c r="G308" s="160"/>
      <c r="H308" s="160"/>
      <c r="I308" s="160"/>
      <c r="J308" s="160"/>
      <c r="K308" s="160"/>
      <c r="L308" s="160"/>
      <c r="X308" s="13"/>
      <c r="Y308" s="13"/>
      <c r="Z308" s="13"/>
      <c r="AA308" s="13"/>
      <c r="AB308" s="13"/>
    </row>
    <row r="309" spans="2:28" x14ac:dyDescent="0.3">
      <c r="B309" s="160"/>
      <c r="C309" s="160"/>
      <c r="D309" s="160" t="s">
        <v>599</v>
      </c>
      <c r="E309" s="160"/>
      <c r="F309" s="160"/>
      <c r="G309" s="160"/>
      <c r="H309" s="160"/>
      <c r="I309" s="160"/>
      <c r="J309" s="160"/>
      <c r="K309" s="160"/>
      <c r="L309" s="160"/>
      <c r="X309" s="13"/>
      <c r="Y309" s="13"/>
      <c r="Z309" s="13"/>
      <c r="AA309" s="13"/>
      <c r="AB309" s="13"/>
    </row>
    <row r="310" spans="2:28" x14ac:dyDescent="0.3">
      <c r="B310" s="160"/>
      <c r="C310" s="160"/>
      <c r="D310" s="160" t="s">
        <v>600</v>
      </c>
      <c r="E310" s="160"/>
      <c r="F310" s="160"/>
      <c r="G310" s="160"/>
      <c r="H310" s="160"/>
      <c r="I310" s="160"/>
      <c r="J310" s="160"/>
      <c r="K310" s="160"/>
      <c r="L310" s="160"/>
      <c r="X310" s="13"/>
      <c r="Y310" s="13"/>
      <c r="Z310" s="13"/>
      <c r="AA310" s="13"/>
      <c r="AB310" s="13"/>
    </row>
    <row r="311" spans="2:28" x14ac:dyDescent="0.3">
      <c r="B311" s="160"/>
      <c r="C311" s="160"/>
      <c r="D311" s="160" t="s">
        <v>601</v>
      </c>
      <c r="E311" s="160"/>
      <c r="F311" s="160"/>
      <c r="G311" s="160"/>
      <c r="H311" s="160"/>
      <c r="I311" s="160"/>
      <c r="J311" s="160"/>
      <c r="K311" s="160"/>
      <c r="L311" s="160"/>
      <c r="X311" s="13"/>
      <c r="Y311" s="13"/>
      <c r="Z311" s="13"/>
      <c r="AA311" s="13"/>
      <c r="AB311" s="13"/>
    </row>
    <row r="312" spans="2:28" x14ac:dyDescent="0.3">
      <c r="B312" s="160"/>
      <c r="C312" s="160"/>
      <c r="D312" s="160" t="s">
        <v>602</v>
      </c>
      <c r="E312" s="160"/>
      <c r="F312" s="160"/>
      <c r="G312" s="160"/>
      <c r="H312" s="160"/>
      <c r="I312" s="160"/>
      <c r="J312" s="160"/>
      <c r="K312" s="160"/>
      <c r="L312" s="160"/>
      <c r="X312" s="13"/>
      <c r="Y312" s="13"/>
      <c r="Z312" s="13"/>
      <c r="AA312" s="13"/>
      <c r="AB312" s="13"/>
    </row>
    <row r="313" spans="2:28" x14ac:dyDescent="0.3">
      <c r="B313" s="160"/>
      <c r="C313" s="160"/>
      <c r="D313" s="160" t="s">
        <v>603</v>
      </c>
      <c r="E313" s="160"/>
      <c r="F313" s="160"/>
      <c r="G313" s="160"/>
      <c r="H313" s="160"/>
      <c r="I313" s="160"/>
      <c r="J313" s="160"/>
      <c r="K313" s="160"/>
      <c r="L313" s="160"/>
      <c r="X313" s="13"/>
      <c r="Y313" s="13"/>
      <c r="Z313" s="13"/>
      <c r="AA313" s="13"/>
      <c r="AB313" s="13"/>
    </row>
    <row r="314" spans="2:28" x14ac:dyDescent="0.3">
      <c r="B314" s="160"/>
      <c r="C314" s="160"/>
      <c r="D314" s="160" t="s">
        <v>604</v>
      </c>
      <c r="E314" s="160"/>
      <c r="F314" s="160"/>
      <c r="G314" s="160"/>
      <c r="H314" s="160"/>
      <c r="I314" s="160"/>
      <c r="J314" s="160"/>
      <c r="K314" s="160"/>
      <c r="L314" s="160"/>
      <c r="X314" s="13"/>
      <c r="Y314" s="13"/>
      <c r="Z314" s="13"/>
      <c r="AA314" s="13"/>
      <c r="AB314" s="13"/>
    </row>
    <row r="315" spans="2:28" x14ac:dyDescent="0.3">
      <c r="B315" s="160"/>
      <c r="C315" s="160"/>
      <c r="D315" s="160" t="s">
        <v>605</v>
      </c>
      <c r="E315" s="160"/>
      <c r="F315" s="160"/>
      <c r="G315" s="160"/>
      <c r="H315" s="160"/>
      <c r="I315" s="160"/>
      <c r="J315" s="160"/>
      <c r="K315" s="160"/>
      <c r="L315" s="160"/>
      <c r="X315" s="13"/>
      <c r="Y315" s="13"/>
      <c r="Z315" s="13"/>
      <c r="AA315" s="13"/>
      <c r="AB315" s="13"/>
    </row>
    <row r="316" spans="2:28" x14ac:dyDescent="0.3">
      <c r="B316" s="160"/>
      <c r="C316" s="160"/>
      <c r="D316" s="160" t="s">
        <v>606</v>
      </c>
      <c r="E316" s="160"/>
      <c r="F316" s="160"/>
      <c r="G316" s="160"/>
      <c r="H316" s="160"/>
      <c r="I316" s="160"/>
      <c r="J316" s="160"/>
      <c r="K316" s="160"/>
      <c r="L316" s="160"/>
      <c r="X316" s="13"/>
      <c r="Y316" s="13"/>
      <c r="Z316" s="13"/>
      <c r="AA316" s="13"/>
      <c r="AB316" s="13"/>
    </row>
    <row r="317" spans="2:28" x14ac:dyDescent="0.3">
      <c r="B317" s="160"/>
      <c r="C317" s="160"/>
      <c r="D317" s="160" t="s">
        <v>607</v>
      </c>
      <c r="E317" s="160"/>
      <c r="F317" s="160"/>
      <c r="G317" s="160"/>
      <c r="H317" s="160"/>
      <c r="I317" s="160"/>
      <c r="J317" s="160"/>
      <c r="K317" s="160"/>
      <c r="L317" s="160"/>
      <c r="X317" s="13"/>
      <c r="Y317" s="13"/>
      <c r="Z317" s="13"/>
      <c r="AA317" s="13"/>
      <c r="AB317" s="13"/>
    </row>
    <row r="318" spans="2:28" x14ac:dyDescent="0.3">
      <c r="B318" s="160"/>
      <c r="C318" s="160"/>
      <c r="D318" s="160" t="s">
        <v>608</v>
      </c>
      <c r="E318" s="160"/>
      <c r="F318" s="160"/>
      <c r="G318" s="160"/>
      <c r="H318" s="160"/>
      <c r="I318" s="160"/>
      <c r="J318" s="160"/>
      <c r="K318" s="160"/>
      <c r="L318" s="160"/>
      <c r="X318" s="13"/>
      <c r="Y318" s="13"/>
      <c r="Z318" s="13"/>
      <c r="AA318" s="13"/>
      <c r="AB318" s="13"/>
    </row>
    <row r="319" spans="2:28" x14ac:dyDescent="0.3">
      <c r="B319" s="160"/>
      <c r="C319" s="160"/>
      <c r="D319" s="160" t="s">
        <v>609</v>
      </c>
      <c r="E319" s="160"/>
      <c r="F319" s="160"/>
      <c r="G319" s="160"/>
      <c r="H319" s="160"/>
      <c r="I319" s="160"/>
      <c r="J319" s="160"/>
      <c r="K319" s="160"/>
      <c r="L319" s="160"/>
      <c r="X319" s="13"/>
      <c r="Y319" s="13"/>
      <c r="Z319" s="13"/>
      <c r="AA319" s="13"/>
      <c r="AB319" s="13"/>
    </row>
    <row r="320" spans="2:28" x14ac:dyDescent="0.3">
      <c r="B320" s="160"/>
      <c r="C320" s="160"/>
      <c r="D320" s="160" t="s">
        <v>610</v>
      </c>
      <c r="E320" s="160"/>
      <c r="F320" s="160"/>
      <c r="G320" s="160"/>
      <c r="H320" s="160"/>
      <c r="I320" s="160"/>
      <c r="J320" s="160"/>
      <c r="K320" s="160"/>
      <c r="L320" s="160"/>
      <c r="X320" s="13"/>
      <c r="Y320" s="13"/>
      <c r="Z320" s="13"/>
      <c r="AA320" s="13"/>
      <c r="AB320" s="13"/>
    </row>
    <row r="321" spans="2:28" x14ac:dyDescent="0.3">
      <c r="B321" s="160"/>
      <c r="C321" s="160"/>
      <c r="D321" s="160" t="s">
        <v>611</v>
      </c>
      <c r="E321" s="160"/>
      <c r="F321" s="160"/>
      <c r="G321" s="160"/>
      <c r="H321" s="160"/>
      <c r="I321" s="160"/>
      <c r="J321" s="160"/>
      <c r="K321" s="160"/>
      <c r="L321" s="160"/>
      <c r="X321" s="13"/>
      <c r="Y321" s="13"/>
      <c r="Z321" s="13"/>
      <c r="AA321" s="13"/>
      <c r="AB321" s="13"/>
    </row>
    <row r="322" spans="2:28" x14ac:dyDescent="0.3">
      <c r="B322" s="160"/>
      <c r="C322" s="160"/>
      <c r="D322" s="160" t="s">
        <v>612</v>
      </c>
      <c r="E322" s="160"/>
      <c r="F322" s="160"/>
      <c r="G322" s="160"/>
      <c r="H322" s="160"/>
      <c r="I322" s="160"/>
      <c r="J322" s="160"/>
      <c r="K322" s="160"/>
      <c r="L322" s="160"/>
      <c r="X322" s="13"/>
      <c r="Y322" s="13"/>
      <c r="Z322" s="13"/>
      <c r="AA322" s="13"/>
      <c r="AB322" s="13"/>
    </row>
    <row r="323" spans="2:28" x14ac:dyDescent="0.3">
      <c r="B323" s="160"/>
      <c r="C323" s="160"/>
      <c r="D323" s="160" t="s">
        <v>613</v>
      </c>
      <c r="E323" s="160"/>
      <c r="F323" s="160"/>
      <c r="G323" s="160"/>
      <c r="H323" s="160"/>
      <c r="I323" s="160"/>
      <c r="J323" s="160"/>
      <c r="K323" s="160"/>
      <c r="L323" s="160"/>
      <c r="X323" s="13"/>
      <c r="Y323" s="13"/>
      <c r="Z323" s="13"/>
      <c r="AA323" s="13"/>
      <c r="AB323" s="13"/>
    </row>
    <row r="324" spans="2:28" x14ac:dyDescent="0.3">
      <c r="B324" s="160"/>
      <c r="C324" s="160"/>
      <c r="D324" s="160" t="s">
        <v>614</v>
      </c>
      <c r="E324" s="160"/>
      <c r="F324" s="160"/>
      <c r="G324" s="160"/>
      <c r="H324" s="160"/>
      <c r="I324" s="160"/>
      <c r="J324" s="160"/>
      <c r="K324" s="160"/>
      <c r="L324" s="160"/>
      <c r="X324" s="13"/>
      <c r="Y324" s="13"/>
      <c r="Z324" s="13"/>
      <c r="AA324" s="13"/>
      <c r="AB324" s="13"/>
    </row>
    <row r="325" spans="2:28" x14ac:dyDescent="0.3">
      <c r="B325" s="160"/>
      <c r="C325" s="160"/>
      <c r="D325" s="160" t="s">
        <v>615</v>
      </c>
      <c r="E325" s="160"/>
      <c r="F325" s="160"/>
      <c r="G325" s="160"/>
      <c r="H325" s="160"/>
      <c r="I325" s="160"/>
      <c r="J325" s="160"/>
      <c r="K325" s="160"/>
      <c r="L325" s="160"/>
      <c r="X325" s="13"/>
      <c r="Y325" s="13"/>
      <c r="Z325" s="13"/>
      <c r="AA325" s="13"/>
      <c r="AB325" s="13"/>
    </row>
    <row r="326" spans="2:28" x14ac:dyDescent="0.3">
      <c r="B326" s="160"/>
      <c r="C326" s="160"/>
      <c r="D326" s="160" t="s">
        <v>616</v>
      </c>
      <c r="E326" s="160"/>
      <c r="F326" s="160"/>
      <c r="G326" s="160"/>
      <c r="H326" s="160"/>
      <c r="I326" s="160"/>
      <c r="J326" s="160"/>
      <c r="K326" s="160"/>
      <c r="L326" s="160"/>
      <c r="X326" s="13"/>
      <c r="Y326" s="13"/>
      <c r="Z326" s="13"/>
      <c r="AA326" s="13"/>
      <c r="AB326" s="13"/>
    </row>
    <row r="327" spans="2:28" x14ac:dyDescent="0.3">
      <c r="B327" s="160"/>
      <c r="C327" s="160"/>
      <c r="D327" s="160" t="s">
        <v>617</v>
      </c>
      <c r="E327" s="160"/>
      <c r="F327" s="160"/>
      <c r="G327" s="160"/>
      <c r="H327" s="160"/>
      <c r="I327" s="160"/>
      <c r="J327" s="160"/>
      <c r="K327" s="160"/>
      <c r="L327" s="160"/>
      <c r="X327" s="13"/>
      <c r="Y327" s="13"/>
      <c r="Z327" s="13"/>
      <c r="AA327" s="13"/>
      <c r="AB327" s="13"/>
    </row>
    <row r="328" spans="2:28" x14ac:dyDescent="0.3">
      <c r="B328" s="160"/>
      <c r="C328" s="160"/>
      <c r="D328" s="160" t="s">
        <v>618</v>
      </c>
      <c r="E328" s="160"/>
      <c r="F328" s="160"/>
      <c r="G328" s="160"/>
      <c r="H328" s="160"/>
      <c r="I328" s="160"/>
      <c r="J328" s="160"/>
      <c r="K328" s="160"/>
      <c r="L328" s="160"/>
      <c r="X328" s="13"/>
      <c r="Y328" s="13"/>
      <c r="Z328" s="13"/>
      <c r="AA328" s="13"/>
      <c r="AB328" s="13"/>
    </row>
    <row r="329" spans="2:28" x14ac:dyDescent="0.3">
      <c r="B329" s="160"/>
      <c r="C329" s="160"/>
      <c r="D329" s="160" t="s">
        <v>619</v>
      </c>
      <c r="E329" s="160"/>
      <c r="F329" s="160"/>
      <c r="G329" s="160"/>
      <c r="H329" s="160"/>
      <c r="I329" s="160"/>
      <c r="J329" s="160"/>
      <c r="K329" s="160"/>
      <c r="L329" s="160"/>
      <c r="X329" s="13"/>
      <c r="Y329" s="13"/>
      <c r="Z329" s="13"/>
      <c r="AA329" s="13"/>
      <c r="AB329" s="13"/>
    </row>
    <row r="330" spans="2:28" x14ac:dyDescent="0.3">
      <c r="B330" s="160"/>
      <c r="C330" s="160"/>
      <c r="D330" s="160" t="s">
        <v>620</v>
      </c>
      <c r="E330" s="160"/>
      <c r="F330" s="160"/>
      <c r="G330" s="160"/>
      <c r="H330" s="160"/>
      <c r="I330" s="160"/>
      <c r="J330" s="160"/>
      <c r="K330" s="160"/>
      <c r="L330" s="160"/>
      <c r="X330" s="13"/>
      <c r="Y330" s="13"/>
      <c r="Z330" s="13"/>
      <c r="AA330" s="13"/>
      <c r="AB330" s="13"/>
    </row>
    <row r="331" spans="2:28" x14ac:dyDescent="0.3">
      <c r="B331" s="160"/>
      <c r="C331" s="160"/>
      <c r="D331" s="160" t="s">
        <v>621</v>
      </c>
      <c r="E331" s="160"/>
      <c r="F331" s="160"/>
      <c r="G331" s="160"/>
      <c r="H331" s="160"/>
      <c r="I331" s="160"/>
      <c r="J331" s="160"/>
      <c r="K331" s="160"/>
      <c r="L331" s="160"/>
      <c r="X331" s="13"/>
      <c r="Y331" s="13"/>
      <c r="Z331" s="13"/>
      <c r="AA331" s="13"/>
      <c r="AB331" s="13"/>
    </row>
    <row r="332" spans="2:28" x14ac:dyDescent="0.3">
      <c r="B332" s="160"/>
      <c r="C332" s="160"/>
      <c r="D332" s="160" t="s">
        <v>622</v>
      </c>
      <c r="E332" s="160"/>
      <c r="F332" s="160"/>
      <c r="G332" s="160"/>
      <c r="H332" s="160"/>
      <c r="I332" s="160"/>
      <c r="J332" s="160"/>
      <c r="K332" s="160"/>
      <c r="L332" s="160"/>
      <c r="X332" s="13"/>
      <c r="Y332" s="13"/>
      <c r="Z332" s="13"/>
      <c r="AA332" s="13"/>
      <c r="AB332" s="13"/>
    </row>
    <row r="333" spans="2:28" x14ac:dyDescent="0.3">
      <c r="B333" s="160"/>
      <c r="C333" s="160"/>
      <c r="D333" s="160" t="s">
        <v>623</v>
      </c>
      <c r="E333" s="160"/>
      <c r="F333" s="160"/>
      <c r="G333" s="160"/>
      <c r="H333" s="160"/>
      <c r="I333" s="160"/>
      <c r="J333" s="160"/>
      <c r="K333" s="160"/>
      <c r="L333" s="160"/>
      <c r="X333" s="13"/>
      <c r="Y333" s="13"/>
      <c r="Z333" s="13"/>
      <c r="AA333" s="13"/>
      <c r="AB333" s="13"/>
    </row>
    <row r="334" spans="2:28" x14ac:dyDescent="0.3">
      <c r="B334" s="160"/>
      <c r="C334" s="160"/>
      <c r="D334" s="160" t="s">
        <v>624</v>
      </c>
      <c r="E334" s="160"/>
      <c r="F334" s="160"/>
      <c r="G334" s="160"/>
      <c r="H334" s="160"/>
      <c r="I334" s="160"/>
      <c r="J334" s="160"/>
      <c r="K334" s="160"/>
      <c r="L334" s="160"/>
      <c r="X334" s="13"/>
      <c r="Y334" s="13"/>
      <c r="Z334" s="13"/>
      <c r="AA334" s="13"/>
      <c r="AB334" s="13"/>
    </row>
    <row r="335" spans="2:28" x14ac:dyDescent="0.3">
      <c r="B335" s="160"/>
      <c r="C335" s="160"/>
      <c r="D335" s="160" t="s">
        <v>625</v>
      </c>
      <c r="E335" s="160"/>
      <c r="F335" s="160"/>
      <c r="G335" s="160"/>
      <c r="H335" s="160"/>
      <c r="I335" s="160"/>
      <c r="J335" s="160"/>
      <c r="K335" s="160"/>
      <c r="L335" s="160"/>
      <c r="X335" s="13"/>
      <c r="Y335" s="13"/>
      <c r="Z335" s="13"/>
      <c r="AA335" s="13"/>
      <c r="AB335" s="13"/>
    </row>
    <row r="336" spans="2:28" x14ac:dyDescent="0.3">
      <c r="B336" s="160"/>
      <c r="C336" s="160"/>
      <c r="D336" s="160" t="s">
        <v>626</v>
      </c>
      <c r="E336" s="160"/>
      <c r="F336" s="160"/>
      <c r="G336" s="160"/>
      <c r="H336" s="160"/>
      <c r="I336" s="160"/>
      <c r="J336" s="160"/>
      <c r="K336" s="160"/>
      <c r="L336" s="160"/>
      <c r="X336" s="13"/>
      <c r="Y336" s="13"/>
      <c r="Z336" s="13"/>
      <c r="AA336" s="13"/>
      <c r="AB336" s="13"/>
    </row>
    <row r="337" spans="2:28" x14ac:dyDescent="0.3">
      <c r="B337" s="160"/>
      <c r="C337" s="160"/>
      <c r="D337" s="160" t="s">
        <v>627</v>
      </c>
      <c r="E337" s="160"/>
      <c r="F337" s="160"/>
      <c r="G337" s="160"/>
      <c r="H337" s="160"/>
      <c r="I337" s="160"/>
      <c r="J337" s="160"/>
      <c r="K337" s="160"/>
      <c r="L337" s="160"/>
      <c r="X337" s="13"/>
      <c r="Y337" s="13"/>
      <c r="Z337" s="13"/>
      <c r="AA337" s="13"/>
      <c r="AB337" s="13"/>
    </row>
    <row r="338" spans="2:28" x14ac:dyDescent="0.3">
      <c r="B338" s="160"/>
      <c r="C338" s="160"/>
      <c r="D338" s="160" t="s">
        <v>628</v>
      </c>
      <c r="E338" s="160"/>
      <c r="F338" s="160"/>
      <c r="G338" s="160"/>
      <c r="H338" s="160"/>
      <c r="I338" s="160"/>
      <c r="J338" s="160"/>
      <c r="K338" s="160"/>
      <c r="L338" s="160"/>
      <c r="X338" s="13"/>
      <c r="Y338" s="13"/>
      <c r="Z338" s="13"/>
      <c r="AA338" s="13"/>
      <c r="AB338" s="13"/>
    </row>
    <row r="339" spans="2:28" x14ac:dyDescent="0.3">
      <c r="B339" s="160"/>
      <c r="C339" s="160"/>
      <c r="D339" s="160" t="s">
        <v>629</v>
      </c>
      <c r="E339" s="160"/>
      <c r="F339" s="160"/>
      <c r="G339" s="160"/>
      <c r="H339" s="160"/>
      <c r="I339" s="160"/>
      <c r="J339" s="160"/>
      <c r="K339" s="160"/>
      <c r="L339" s="160"/>
      <c r="X339" s="13"/>
      <c r="Y339" s="13"/>
      <c r="Z339" s="13"/>
      <c r="AA339" s="13"/>
      <c r="AB339" s="13"/>
    </row>
    <row r="340" spans="2:28" x14ac:dyDescent="0.3">
      <c r="B340" s="160"/>
      <c r="C340" s="160"/>
      <c r="D340" s="160" t="s">
        <v>630</v>
      </c>
      <c r="E340" s="160"/>
      <c r="F340" s="160"/>
      <c r="G340" s="160"/>
      <c r="H340" s="160"/>
      <c r="I340" s="160"/>
      <c r="J340" s="160"/>
      <c r="K340" s="160"/>
      <c r="L340" s="160"/>
      <c r="X340" s="13"/>
      <c r="Y340" s="13"/>
      <c r="Z340" s="13"/>
      <c r="AA340" s="13"/>
      <c r="AB340" s="13"/>
    </row>
    <row r="341" spans="2:28" x14ac:dyDescent="0.3">
      <c r="B341" s="160"/>
      <c r="C341" s="160"/>
      <c r="D341" s="160" t="s">
        <v>631</v>
      </c>
      <c r="E341" s="160"/>
      <c r="F341" s="160"/>
      <c r="G341" s="160"/>
      <c r="H341" s="160"/>
      <c r="I341" s="160"/>
      <c r="J341" s="160"/>
      <c r="K341" s="160"/>
      <c r="L341" s="160"/>
      <c r="X341" s="13"/>
      <c r="Y341" s="13"/>
      <c r="Z341" s="13"/>
      <c r="AA341" s="13"/>
      <c r="AB341" s="13"/>
    </row>
    <row r="342" spans="2:28" x14ac:dyDescent="0.3">
      <c r="B342" s="160"/>
      <c r="C342" s="160"/>
      <c r="D342" s="160" t="s">
        <v>632</v>
      </c>
      <c r="E342" s="160"/>
      <c r="F342" s="160"/>
      <c r="G342" s="160"/>
      <c r="H342" s="160"/>
      <c r="I342" s="160"/>
      <c r="J342" s="160"/>
      <c r="K342" s="160"/>
      <c r="L342" s="160"/>
      <c r="X342" s="13"/>
      <c r="Y342" s="13"/>
      <c r="Z342" s="13"/>
      <c r="AA342" s="13"/>
      <c r="AB342" s="13"/>
    </row>
    <row r="343" spans="2:28" x14ac:dyDescent="0.3">
      <c r="B343" s="160"/>
      <c r="C343" s="160"/>
      <c r="D343" s="160" t="s">
        <v>633</v>
      </c>
      <c r="E343" s="160"/>
      <c r="F343" s="160"/>
      <c r="G343" s="160"/>
      <c r="H343" s="160"/>
      <c r="I343" s="160"/>
      <c r="J343" s="160"/>
      <c r="K343" s="160"/>
      <c r="L343" s="160"/>
      <c r="X343" s="13"/>
      <c r="Y343" s="13"/>
      <c r="Z343" s="13"/>
      <c r="AA343" s="13"/>
      <c r="AB343" s="13"/>
    </row>
    <row r="344" spans="2:28" x14ac:dyDescent="0.3">
      <c r="B344" s="160"/>
      <c r="C344" s="160"/>
      <c r="D344" s="160" t="s">
        <v>634</v>
      </c>
      <c r="E344" s="160"/>
      <c r="F344" s="160"/>
      <c r="G344" s="160"/>
      <c r="H344" s="160"/>
      <c r="I344" s="160"/>
      <c r="J344" s="160"/>
      <c r="K344" s="160"/>
      <c r="L344" s="160"/>
      <c r="X344" s="13"/>
      <c r="Y344" s="13"/>
      <c r="Z344" s="13"/>
      <c r="AA344" s="13"/>
      <c r="AB344" s="13"/>
    </row>
    <row r="345" spans="2:28" x14ac:dyDescent="0.3">
      <c r="B345" s="160"/>
      <c r="C345" s="160"/>
      <c r="D345" s="160" t="s">
        <v>635</v>
      </c>
      <c r="E345" s="160"/>
      <c r="F345" s="160"/>
      <c r="G345" s="160"/>
      <c r="H345" s="160"/>
      <c r="I345" s="160"/>
      <c r="J345" s="160"/>
      <c r="K345" s="160"/>
      <c r="L345" s="160"/>
      <c r="X345" s="13"/>
      <c r="Y345" s="13"/>
      <c r="Z345" s="13"/>
      <c r="AA345" s="13"/>
      <c r="AB345" s="13"/>
    </row>
    <row r="346" spans="2:28" x14ac:dyDescent="0.3">
      <c r="B346" s="160"/>
      <c r="C346" s="160"/>
      <c r="D346" s="160" t="s">
        <v>636</v>
      </c>
      <c r="E346" s="160"/>
      <c r="F346" s="160"/>
      <c r="G346" s="160"/>
      <c r="H346" s="160"/>
      <c r="I346" s="160"/>
      <c r="J346" s="160"/>
      <c r="K346" s="160"/>
      <c r="L346" s="160"/>
      <c r="X346" s="13"/>
      <c r="Y346" s="13"/>
      <c r="Z346" s="13"/>
      <c r="AA346" s="13"/>
      <c r="AB346" s="13"/>
    </row>
    <row r="347" spans="2:28" x14ac:dyDescent="0.3">
      <c r="B347" s="160"/>
      <c r="C347" s="160"/>
      <c r="D347" s="160" t="s">
        <v>637</v>
      </c>
      <c r="E347" s="160"/>
      <c r="F347" s="160"/>
      <c r="G347" s="160"/>
      <c r="H347" s="160"/>
      <c r="I347" s="160"/>
      <c r="J347" s="160"/>
      <c r="K347" s="160"/>
      <c r="L347" s="160"/>
      <c r="X347" s="13"/>
      <c r="Y347" s="13"/>
      <c r="Z347" s="13"/>
      <c r="AA347" s="13"/>
      <c r="AB347" s="13"/>
    </row>
    <row r="348" spans="2:28" x14ac:dyDescent="0.3">
      <c r="B348" s="160"/>
      <c r="C348" s="160"/>
      <c r="D348" s="160" t="s">
        <v>638</v>
      </c>
      <c r="E348" s="160"/>
      <c r="F348" s="160"/>
      <c r="G348" s="160"/>
      <c r="H348" s="160"/>
      <c r="I348" s="160"/>
      <c r="J348" s="160"/>
      <c r="K348" s="160"/>
      <c r="L348" s="160"/>
      <c r="X348" s="13"/>
      <c r="Y348" s="13"/>
      <c r="Z348" s="13"/>
      <c r="AA348" s="13"/>
      <c r="AB348" s="13"/>
    </row>
    <row r="349" spans="2:28" x14ac:dyDescent="0.3">
      <c r="B349" s="160"/>
      <c r="C349" s="160"/>
      <c r="D349" s="160" t="s">
        <v>639</v>
      </c>
      <c r="E349" s="160"/>
      <c r="F349" s="160"/>
      <c r="G349" s="160"/>
      <c r="H349" s="160"/>
      <c r="I349" s="160"/>
      <c r="J349" s="160"/>
      <c r="K349" s="160"/>
      <c r="L349" s="160"/>
      <c r="X349" s="13"/>
      <c r="Y349" s="13"/>
      <c r="Z349" s="13"/>
      <c r="AA349" s="13"/>
      <c r="AB349" s="13"/>
    </row>
    <row r="350" spans="2:28" x14ac:dyDescent="0.3">
      <c r="B350" s="160"/>
      <c r="C350" s="160"/>
      <c r="D350" s="160" t="s">
        <v>640</v>
      </c>
      <c r="E350" s="160"/>
      <c r="F350" s="160"/>
      <c r="G350" s="160"/>
      <c r="H350" s="160"/>
      <c r="I350" s="160"/>
      <c r="J350" s="160"/>
      <c r="K350" s="160"/>
      <c r="L350" s="160"/>
      <c r="X350" s="13"/>
      <c r="Y350" s="13"/>
      <c r="Z350" s="13"/>
      <c r="AA350" s="13"/>
      <c r="AB350" s="13"/>
    </row>
    <row r="351" spans="2:28" x14ac:dyDescent="0.3">
      <c r="B351" s="160"/>
      <c r="C351" s="160"/>
      <c r="D351" s="160" t="s">
        <v>641</v>
      </c>
      <c r="E351" s="160"/>
      <c r="F351" s="160"/>
      <c r="G351" s="160"/>
      <c r="H351" s="160"/>
      <c r="I351" s="160"/>
      <c r="J351" s="160"/>
      <c r="K351" s="160"/>
      <c r="L351" s="160"/>
      <c r="X351" s="13"/>
      <c r="Y351" s="13"/>
      <c r="Z351" s="13"/>
      <c r="AA351" s="13"/>
      <c r="AB351" s="13"/>
    </row>
    <row r="352" spans="2:28" x14ac:dyDescent="0.3">
      <c r="B352" s="160"/>
      <c r="C352" s="160"/>
      <c r="D352" s="160" t="s">
        <v>642</v>
      </c>
      <c r="E352" s="160"/>
      <c r="F352" s="160"/>
      <c r="G352" s="160"/>
      <c r="H352" s="160"/>
      <c r="I352" s="160"/>
      <c r="J352" s="160"/>
      <c r="K352" s="160"/>
      <c r="L352" s="160"/>
      <c r="X352" s="13"/>
      <c r="Y352" s="13"/>
      <c r="Z352" s="13"/>
      <c r="AA352" s="13"/>
      <c r="AB352" s="13"/>
    </row>
    <row r="353" spans="2:28" x14ac:dyDescent="0.3">
      <c r="B353" s="160"/>
      <c r="C353" s="160"/>
      <c r="D353" s="160" t="s">
        <v>643</v>
      </c>
      <c r="E353" s="160"/>
      <c r="F353" s="160"/>
      <c r="G353" s="160"/>
      <c r="H353" s="160"/>
      <c r="I353" s="160"/>
      <c r="J353" s="160"/>
      <c r="K353" s="160"/>
      <c r="L353" s="160"/>
      <c r="X353" s="13"/>
      <c r="Y353" s="13"/>
      <c r="Z353" s="13"/>
      <c r="AA353" s="13"/>
      <c r="AB353" s="13"/>
    </row>
    <row r="354" spans="2:28" x14ac:dyDescent="0.3">
      <c r="B354" s="160"/>
      <c r="C354" s="160"/>
      <c r="D354" s="160" t="s">
        <v>644</v>
      </c>
      <c r="E354" s="160"/>
      <c r="F354" s="160"/>
      <c r="G354" s="160"/>
      <c r="H354" s="160"/>
      <c r="I354" s="160"/>
      <c r="J354" s="160"/>
      <c r="K354" s="160"/>
      <c r="L354" s="160"/>
      <c r="X354" s="13"/>
      <c r="Y354" s="13"/>
      <c r="Z354" s="13"/>
      <c r="AA354" s="13"/>
      <c r="AB354" s="13"/>
    </row>
    <row r="355" spans="2:28" x14ac:dyDescent="0.3">
      <c r="B355" s="160"/>
      <c r="C355" s="160"/>
      <c r="D355" s="160" t="s">
        <v>645</v>
      </c>
      <c r="E355" s="160"/>
      <c r="F355" s="160"/>
      <c r="G355" s="160"/>
      <c r="H355" s="160"/>
      <c r="I355" s="160"/>
      <c r="J355" s="160"/>
      <c r="K355" s="160"/>
      <c r="L355" s="160"/>
    </row>
    <row r="356" spans="2:28" x14ac:dyDescent="0.3">
      <c r="B356" s="160"/>
      <c r="C356" s="160"/>
      <c r="D356" s="160" t="s">
        <v>646</v>
      </c>
      <c r="E356" s="160"/>
      <c r="F356" s="160"/>
      <c r="G356" s="160"/>
      <c r="H356" s="160"/>
      <c r="I356" s="160"/>
      <c r="J356" s="160"/>
      <c r="K356" s="160"/>
      <c r="L356" s="160"/>
    </row>
    <row r="357" spans="2:28" x14ac:dyDescent="0.3">
      <c r="B357" s="160"/>
      <c r="C357" s="160"/>
      <c r="D357" s="160" t="s">
        <v>647</v>
      </c>
      <c r="E357" s="160"/>
      <c r="F357" s="160"/>
      <c r="G357" s="160"/>
      <c r="H357" s="160"/>
      <c r="I357" s="160"/>
      <c r="J357" s="160"/>
      <c r="K357" s="160"/>
      <c r="L357" s="160"/>
    </row>
    <row r="358" spans="2:28" x14ac:dyDescent="0.3">
      <c r="B358" s="160"/>
      <c r="C358" s="160"/>
      <c r="D358" s="160" t="s">
        <v>648</v>
      </c>
      <c r="E358" s="160"/>
      <c r="F358" s="160"/>
      <c r="G358" s="160"/>
      <c r="H358" s="160"/>
      <c r="I358" s="160"/>
      <c r="J358" s="160"/>
      <c r="K358" s="160"/>
      <c r="L358" s="160"/>
    </row>
    <row r="359" spans="2:28" x14ac:dyDescent="0.3">
      <c r="B359" s="160"/>
      <c r="C359" s="160"/>
      <c r="D359" s="160" t="s">
        <v>649</v>
      </c>
      <c r="E359" s="160"/>
      <c r="F359" s="160"/>
      <c r="G359" s="160"/>
      <c r="H359" s="160"/>
      <c r="I359" s="160"/>
      <c r="J359" s="160"/>
      <c r="K359" s="160"/>
      <c r="L359" s="160"/>
    </row>
    <row r="360" spans="2:28" x14ac:dyDescent="0.3">
      <c r="B360" s="160"/>
      <c r="C360" s="160"/>
      <c r="D360" s="160" t="s">
        <v>650</v>
      </c>
      <c r="E360" s="160"/>
      <c r="F360" s="160"/>
      <c r="G360" s="160"/>
      <c r="H360" s="160"/>
      <c r="I360" s="160"/>
      <c r="J360" s="160"/>
      <c r="K360" s="160"/>
      <c r="L360" s="160"/>
    </row>
    <row r="361" spans="2:28" x14ac:dyDescent="0.3">
      <c r="B361" s="160"/>
      <c r="C361" s="160"/>
      <c r="D361" s="160" t="s">
        <v>651</v>
      </c>
      <c r="E361" s="160"/>
      <c r="F361" s="160"/>
      <c r="G361" s="160"/>
      <c r="H361" s="160"/>
      <c r="I361" s="160"/>
      <c r="J361" s="160"/>
      <c r="K361" s="160"/>
      <c r="L361" s="160"/>
    </row>
    <row r="362" spans="2:28" x14ac:dyDescent="0.3">
      <c r="B362" s="160"/>
      <c r="C362" s="160"/>
      <c r="D362" s="160" t="s">
        <v>652</v>
      </c>
      <c r="E362" s="160"/>
      <c r="F362" s="160"/>
      <c r="G362" s="160"/>
      <c r="H362" s="160"/>
      <c r="I362" s="160"/>
      <c r="J362" s="160"/>
      <c r="K362" s="160"/>
      <c r="L362" s="160"/>
    </row>
    <row r="363" spans="2:28" x14ac:dyDescent="0.3">
      <c r="B363" s="160"/>
      <c r="C363" s="160"/>
      <c r="D363" s="160" t="s">
        <v>653</v>
      </c>
      <c r="E363" s="160"/>
      <c r="F363" s="160"/>
      <c r="G363" s="160"/>
      <c r="H363" s="160"/>
      <c r="I363" s="160"/>
      <c r="J363" s="160"/>
      <c r="K363" s="160"/>
      <c r="L363" s="160"/>
    </row>
    <row r="364" spans="2:28" x14ac:dyDescent="0.3">
      <c r="B364" s="160"/>
      <c r="C364" s="160"/>
      <c r="D364" s="160" t="s">
        <v>654</v>
      </c>
      <c r="E364" s="160"/>
      <c r="F364" s="160"/>
      <c r="G364" s="160"/>
      <c r="H364" s="160"/>
      <c r="I364" s="160"/>
      <c r="J364" s="160"/>
      <c r="K364" s="160"/>
      <c r="L364" s="160"/>
    </row>
    <row r="365" spans="2:28" x14ac:dyDescent="0.3">
      <c r="B365" s="160"/>
      <c r="C365" s="160"/>
      <c r="D365" s="160" t="s">
        <v>655</v>
      </c>
      <c r="E365" s="160"/>
      <c r="F365" s="160"/>
      <c r="G365" s="160"/>
      <c r="H365" s="160"/>
      <c r="I365" s="160"/>
      <c r="J365" s="160"/>
      <c r="K365" s="160"/>
      <c r="L365" s="160"/>
    </row>
    <row r="366" spans="2:28" x14ac:dyDescent="0.3">
      <c r="B366" s="160"/>
      <c r="C366" s="160"/>
      <c r="D366" s="160" t="s">
        <v>656</v>
      </c>
      <c r="E366" s="160"/>
      <c r="F366" s="160"/>
      <c r="G366" s="160"/>
      <c r="H366" s="160"/>
      <c r="I366" s="160"/>
      <c r="J366" s="160"/>
      <c r="K366" s="160"/>
      <c r="L366" s="160"/>
    </row>
    <row r="367" spans="2:28" x14ac:dyDescent="0.3">
      <c r="B367" s="160"/>
      <c r="C367" s="160"/>
      <c r="D367" s="160" t="s">
        <v>657</v>
      </c>
      <c r="E367" s="160"/>
      <c r="F367" s="160"/>
      <c r="G367" s="160"/>
      <c r="H367" s="160"/>
      <c r="I367" s="160"/>
      <c r="J367" s="160"/>
      <c r="K367" s="160"/>
      <c r="L367" s="160"/>
    </row>
    <row r="368" spans="2:28" x14ac:dyDescent="0.3">
      <c r="B368" s="160"/>
      <c r="C368" s="160"/>
      <c r="D368" s="160" t="s">
        <v>658</v>
      </c>
      <c r="E368" s="160"/>
      <c r="F368" s="160"/>
      <c r="G368" s="160"/>
      <c r="H368" s="160"/>
      <c r="I368" s="160"/>
      <c r="J368" s="160"/>
      <c r="K368" s="160"/>
      <c r="L368" s="160"/>
    </row>
    <row r="369" spans="2:12" x14ac:dyDescent="0.3">
      <c r="B369" s="160"/>
      <c r="C369" s="160"/>
      <c r="D369" s="160" t="s">
        <v>659</v>
      </c>
      <c r="E369" s="160"/>
      <c r="F369" s="160"/>
      <c r="G369" s="160"/>
      <c r="H369" s="160"/>
      <c r="I369" s="160"/>
      <c r="J369" s="160"/>
      <c r="K369" s="160"/>
      <c r="L369" s="160"/>
    </row>
    <row r="370" spans="2:12" x14ac:dyDescent="0.3">
      <c r="B370" s="160"/>
      <c r="C370" s="160"/>
      <c r="D370" s="160" t="s">
        <v>660</v>
      </c>
      <c r="E370" s="160"/>
      <c r="F370" s="160"/>
      <c r="G370" s="160"/>
      <c r="H370" s="160"/>
      <c r="I370" s="160"/>
      <c r="J370" s="160"/>
      <c r="K370" s="160"/>
      <c r="L370" s="160"/>
    </row>
    <row r="371" spans="2:12" x14ac:dyDescent="0.3">
      <c r="B371" s="160"/>
      <c r="C371" s="160"/>
      <c r="D371" s="160" t="s">
        <v>661</v>
      </c>
      <c r="E371" s="160"/>
      <c r="F371" s="160"/>
      <c r="G371" s="160"/>
      <c r="H371" s="160"/>
      <c r="I371" s="160"/>
      <c r="J371" s="160"/>
      <c r="K371" s="160"/>
      <c r="L371" s="160"/>
    </row>
    <row r="372" spans="2:12" x14ac:dyDescent="0.3">
      <c r="B372" s="160"/>
      <c r="C372" s="160"/>
      <c r="D372" s="160" t="s">
        <v>662</v>
      </c>
      <c r="E372" s="160"/>
      <c r="F372" s="160"/>
      <c r="G372" s="160"/>
      <c r="H372" s="160"/>
      <c r="I372" s="160"/>
      <c r="J372" s="160"/>
      <c r="K372" s="160"/>
      <c r="L372" s="160"/>
    </row>
    <row r="373" spans="2:12" x14ac:dyDescent="0.3">
      <c r="B373" s="160"/>
      <c r="C373" s="160"/>
      <c r="D373" s="160" t="s">
        <v>663</v>
      </c>
      <c r="E373" s="160"/>
      <c r="F373" s="160"/>
      <c r="G373" s="160"/>
      <c r="H373" s="160"/>
      <c r="I373" s="160"/>
      <c r="J373" s="160"/>
      <c r="K373" s="160"/>
      <c r="L373" s="160"/>
    </row>
    <row r="374" spans="2:12" x14ac:dyDescent="0.3">
      <c r="B374" s="160"/>
      <c r="C374" s="160"/>
      <c r="D374" s="160" t="s">
        <v>664</v>
      </c>
      <c r="E374" s="160"/>
      <c r="F374" s="160"/>
      <c r="G374" s="160"/>
      <c r="H374" s="160"/>
      <c r="I374" s="160"/>
      <c r="J374" s="160"/>
      <c r="K374" s="160"/>
      <c r="L374" s="160"/>
    </row>
    <row r="375" spans="2:12" x14ac:dyDescent="0.3">
      <c r="B375" s="160"/>
      <c r="C375" s="160"/>
      <c r="D375" s="160" t="s">
        <v>665</v>
      </c>
      <c r="E375" s="160"/>
      <c r="F375" s="160"/>
      <c r="G375" s="160"/>
      <c r="H375" s="160"/>
      <c r="I375" s="160"/>
      <c r="J375" s="160"/>
      <c r="K375" s="160"/>
      <c r="L375" s="160"/>
    </row>
    <row r="376" spans="2:12" x14ac:dyDescent="0.3">
      <c r="B376" s="160"/>
      <c r="C376" s="160"/>
      <c r="D376" s="160" t="s">
        <v>666</v>
      </c>
      <c r="E376" s="160"/>
      <c r="F376" s="160"/>
      <c r="G376" s="160"/>
      <c r="H376" s="160"/>
      <c r="I376" s="160"/>
      <c r="J376" s="160"/>
      <c r="K376" s="160"/>
      <c r="L376" s="160"/>
    </row>
    <row r="377" spans="2:12" x14ac:dyDescent="0.3">
      <c r="B377" s="160"/>
      <c r="C377" s="160"/>
      <c r="D377" s="160" t="s">
        <v>667</v>
      </c>
      <c r="E377" s="160"/>
      <c r="F377" s="160"/>
      <c r="G377" s="160"/>
      <c r="H377" s="160"/>
      <c r="I377" s="160"/>
      <c r="J377" s="160"/>
      <c r="K377" s="160"/>
      <c r="L377" s="160"/>
    </row>
    <row r="378" spans="2:12" x14ac:dyDescent="0.3">
      <c r="B378" s="160"/>
      <c r="C378" s="160"/>
      <c r="D378" s="160" t="s">
        <v>668</v>
      </c>
      <c r="E378" s="160"/>
      <c r="F378" s="160"/>
      <c r="G378" s="160"/>
      <c r="H378" s="160"/>
      <c r="I378" s="160"/>
      <c r="J378" s="160"/>
      <c r="K378" s="160"/>
      <c r="L378" s="160"/>
    </row>
    <row r="379" spans="2:12" x14ac:dyDescent="0.3">
      <c r="B379" s="160"/>
      <c r="C379" s="160"/>
      <c r="D379" s="160" t="s">
        <v>669</v>
      </c>
      <c r="E379" s="160"/>
      <c r="F379" s="160"/>
      <c r="G379" s="160"/>
      <c r="H379" s="160"/>
      <c r="I379" s="160"/>
      <c r="J379" s="160"/>
      <c r="K379" s="160"/>
      <c r="L379" s="160"/>
    </row>
    <row r="380" spans="2:12" x14ac:dyDescent="0.3">
      <c r="B380" s="160"/>
      <c r="C380" s="160"/>
      <c r="D380" s="160" t="s">
        <v>670</v>
      </c>
      <c r="E380" s="160"/>
      <c r="F380" s="160"/>
      <c r="G380" s="160"/>
      <c r="H380" s="160"/>
      <c r="I380" s="160"/>
      <c r="J380" s="160"/>
      <c r="K380" s="160"/>
      <c r="L380" s="160"/>
    </row>
    <row r="381" spans="2:12" x14ac:dyDescent="0.3">
      <c r="B381" s="160"/>
      <c r="C381" s="160"/>
      <c r="D381" s="160" t="s">
        <v>671</v>
      </c>
      <c r="E381" s="160"/>
      <c r="F381" s="160"/>
      <c r="G381" s="160"/>
      <c r="H381" s="160"/>
      <c r="I381" s="160"/>
      <c r="J381" s="160"/>
      <c r="K381" s="160"/>
      <c r="L381" s="160"/>
    </row>
    <row r="382" spans="2:12" x14ac:dyDescent="0.3">
      <c r="B382" s="160"/>
      <c r="C382" s="160"/>
      <c r="D382" s="160" t="s">
        <v>672</v>
      </c>
      <c r="E382" s="160"/>
      <c r="F382" s="160"/>
      <c r="G382" s="160"/>
      <c r="H382" s="160"/>
      <c r="I382" s="160"/>
      <c r="J382" s="160"/>
      <c r="K382" s="160"/>
      <c r="L382" s="160"/>
    </row>
  </sheetData>
  <mergeCells count="362">
    <mergeCell ref="K218:M218"/>
    <mergeCell ref="O218:Q218"/>
    <mergeCell ref="K219:M219"/>
    <mergeCell ref="O219:Q219"/>
    <mergeCell ref="K220:M220"/>
    <mergeCell ref="O220:Q220"/>
    <mergeCell ref="K221:M221"/>
    <mergeCell ref="O221:Q221"/>
    <mergeCell ref="K222:M222"/>
    <mergeCell ref="O222:Q222"/>
    <mergeCell ref="K211:M211"/>
    <mergeCell ref="O211:Q211"/>
    <mergeCell ref="K212:M212"/>
    <mergeCell ref="O212:Q212"/>
    <mergeCell ref="K213:M213"/>
    <mergeCell ref="O213:Q213"/>
    <mergeCell ref="K214:M214"/>
    <mergeCell ref="O214:Q214"/>
    <mergeCell ref="K215:M215"/>
    <mergeCell ref="O215:Q215"/>
    <mergeCell ref="K206:M206"/>
    <mergeCell ref="O206:Q206"/>
    <mergeCell ref="K207:M207"/>
    <mergeCell ref="O207:Q207"/>
    <mergeCell ref="K208:M208"/>
    <mergeCell ref="O208:Q208"/>
    <mergeCell ref="K209:M209"/>
    <mergeCell ref="O209:Q209"/>
    <mergeCell ref="K210:M210"/>
    <mergeCell ref="O210:Q210"/>
    <mergeCell ref="D198:Q200"/>
    <mergeCell ref="K188:M188"/>
    <mergeCell ref="O188:Q188"/>
    <mergeCell ref="K189:M189"/>
    <mergeCell ref="O189:Q189"/>
    <mergeCell ref="K190:M190"/>
    <mergeCell ref="O190:Q190"/>
    <mergeCell ref="K184:M184"/>
    <mergeCell ref="O184:Q184"/>
    <mergeCell ref="K186:M186"/>
    <mergeCell ref="O186:Q186"/>
    <mergeCell ref="K187:M187"/>
    <mergeCell ref="O187:Q187"/>
    <mergeCell ref="K191:M191"/>
    <mergeCell ref="O191:Q191"/>
    <mergeCell ref="R175:S175"/>
    <mergeCell ref="H176:J176"/>
    <mergeCell ref="K176:M176"/>
    <mergeCell ref="O176:Q176"/>
    <mergeCell ref="R179:S179"/>
    <mergeCell ref="K183:M183"/>
    <mergeCell ref="O183:Q183"/>
    <mergeCell ref="K173:M173"/>
    <mergeCell ref="O173:Q173"/>
    <mergeCell ref="R173:S173"/>
    <mergeCell ref="K174:M174"/>
    <mergeCell ref="O174:Q174"/>
    <mergeCell ref="R174:S174"/>
    <mergeCell ref="R177:S177"/>
    <mergeCell ref="K178:M178"/>
    <mergeCell ref="O178:Q178"/>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R160:S160"/>
    <mergeCell ref="H161:J161"/>
    <mergeCell ref="K161:M161"/>
    <mergeCell ref="O161:Q161"/>
    <mergeCell ref="R161:S161"/>
    <mergeCell ref="H162:J162"/>
    <mergeCell ref="K162:M162"/>
    <mergeCell ref="O162:Q162"/>
    <mergeCell ref="R162:S162"/>
    <mergeCell ref="H158:J158"/>
    <mergeCell ref="K158:M158"/>
    <mergeCell ref="O158:Q158"/>
    <mergeCell ref="H160:J160"/>
    <mergeCell ref="K160:M160"/>
    <mergeCell ref="O160:Q160"/>
    <mergeCell ref="K150:M150"/>
    <mergeCell ref="O150:Q150"/>
    <mergeCell ref="K153:M153"/>
    <mergeCell ref="O153:Q153"/>
    <mergeCell ref="K157:M157"/>
    <mergeCell ref="O157:Q157"/>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I140:J140"/>
    <mergeCell ref="K140:M140"/>
    <mergeCell ref="O140:Q140"/>
    <mergeCell ref="R140:S140"/>
    <mergeCell ref="K141:M141"/>
    <mergeCell ref="O141:Q141"/>
    <mergeCell ref="I137:J137"/>
    <mergeCell ref="K137:M137"/>
    <mergeCell ref="O137:Q137"/>
    <mergeCell ref="I138:J138"/>
    <mergeCell ref="K138:M138"/>
    <mergeCell ref="O138:Q138"/>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31:J131"/>
    <mergeCell ref="K131:M131"/>
    <mergeCell ref="O131:Q131"/>
    <mergeCell ref="I132:J132"/>
    <mergeCell ref="K132:M132"/>
    <mergeCell ref="O132:Q132"/>
    <mergeCell ref="I129:J129"/>
    <mergeCell ref="K129:M129"/>
    <mergeCell ref="O129:Q129"/>
    <mergeCell ref="I130:J130"/>
    <mergeCell ref="K130:M130"/>
    <mergeCell ref="O130:Q130"/>
    <mergeCell ref="K126:M126"/>
    <mergeCell ref="O126:Q126"/>
    <mergeCell ref="I128:J128"/>
    <mergeCell ref="K128:M128"/>
    <mergeCell ref="O128:Q128"/>
    <mergeCell ref="R128:S128"/>
    <mergeCell ref="K123:M123"/>
    <mergeCell ref="O123:Q123"/>
    <mergeCell ref="K124:M124"/>
    <mergeCell ref="O124:Q124"/>
    <mergeCell ref="K125:M125"/>
    <mergeCell ref="O125:Q125"/>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R112:S112"/>
    <mergeCell ref="K113:M113"/>
    <mergeCell ref="O113:Q113"/>
    <mergeCell ref="K114:M114"/>
    <mergeCell ref="O114:Q114"/>
    <mergeCell ref="K115:M115"/>
    <mergeCell ref="O115:Q115"/>
    <mergeCell ref="K109:M109"/>
    <mergeCell ref="O109:Q109"/>
    <mergeCell ref="K110:M110"/>
    <mergeCell ref="O110:Q110"/>
    <mergeCell ref="I112:J112"/>
    <mergeCell ref="K112:M112"/>
    <mergeCell ref="O112:Q112"/>
    <mergeCell ref="K106:M106"/>
    <mergeCell ref="O106:Q106"/>
    <mergeCell ref="K107:M107"/>
    <mergeCell ref="O107:Q107"/>
    <mergeCell ref="K108:M108"/>
    <mergeCell ref="O108:Q108"/>
    <mergeCell ref="I104:J104"/>
    <mergeCell ref="K104:M104"/>
    <mergeCell ref="O104:Q104"/>
    <mergeCell ref="R104:S104"/>
    <mergeCell ref="I105:J105"/>
    <mergeCell ref="K105:M105"/>
    <mergeCell ref="O105:Q105"/>
    <mergeCell ref="R105:S105"/>
    <mergeCell ref="R101:S101"/>
    <mergeCell ref="K102:M102"/>
    <mergeCell ref="O102:Q102"/>
    <mergeCell ref="K103:M103"/>
    <mergeCell ref="O103:Q103"/>
    <mergeCell ref="R103:S103"/>
    <mergeCell ref="K99:M99"/>
    <mergeCell ref="O99:Q99"/>
    <mergeCell ref="K100:M100"/>
    <mergeCell ref="O100:Q100"/>
    <mergeCell ref="K101:M101"/>
    <mergeCell ref="O101:Q101"/>
    <mergeCell ref="R95:S95"/>
    <mergeCell ref="K96:M96"/>
    <mergeCell ref="O96:Q96"/>
    <mergeCell ref="K97:M97"/>
    <mergeCell ref="O97:Q97"/>
    <mergeCell ref="K98:M98"/>
    <mergeCell ref="O98:Q98"/>
    <mergeCell ref="K93:M93"/>
    <mergeCell ref="O93:Q93"/>
    <mergeCell ref="K94:M94"/>
    <mergeCell ref="O94:Q94"/>
    <mergeCell ref="K95:M95"/>
    <mergeCell ref="O95:Q95"/>
    <mergeCell ref="K90:M90"/>
    <mergeCell ref="O90:Q90"/>
    <mergeCell ref="K91:M91"/>
    <mergeCell ref="O91:Q91"/>
    <mergeCell ref="K92:M92"/>
    <mergeCell ref="O92:Q92"/>
    <mergeCell ref="K87:M87"/>
    <mergeCell ref="O87:Q87"/>
    <mergeCell ref="K88:M88"/>
    <mergeCell ref="O88:Q88"/>
    <mergeCell ref="K89:M89"/>
    <mergeCell ref="O89:Q89"/>
    <mergeCell ref="I85:J85"/>
    <mergeCell ref="K85:M85"/>
    <mergeCell ref="O85:Q85"/>
    <mergeCell ref="R85:S85"/>
    <mergeCell ref="I86:J86"/>
    <mergeCell ref="K86:M86"/>
    <mergeCell ref="O86:Q86"/>
    <mergeCell ref="R86:S86"/>
    <mergeCell ref="I83:J83"/>
    <mergeCell ref="K83:M83"/>
    <mergeCell ref="O83:Q83"/>
    <mergeCell ref="I84:J84"/>
    <mergeCell ref="K84:M84"/>
    <mergeCell ref="O84:Q84"/>
    <mergeCell ref="I81:J81"/>
    <mergeCell ref="K81:M81"/>
    <mergeCell ref="O81:Q81"/>
    <mergeCell ref="I82:J82"/>
    <mergeCell ref="K82:M82"/>
    <mergeCell ref="O82:Q82"/>
    <mergeCell ref="I79:J79"/>
    <mergeCell ref="K79:M79"/>
    <mergeCell ref="O79:Q79"/>
    <mergeCell ref="R79:S79"/>
    <mergeCell ref="I80:J80"/>
    <mergeCell ref="K80:M80"/>
    <mergeCell ref="O80:Q80"/>
    <mergeCell ref="R80:S80"/>
    <mergeCell ref="R76:S76"/>
    <mergeCell ref="K77:M77"/>
    <mergeCell ref="O77:Q77"/>
    <mergeCell ref="R77:S77"/>
    <mergeCell ref="I78:J78"/>
    <mergeCell ref="K78:M78"/>
    <mergeCell ref="O78:Q78"/>
    <mergeCell ref="K74:M74"/>
    <mergeCell ref="O74:Q74"/>
    <mergeCell ref="I75:J75"/>
    <mergeCell ref="K75:M75"/>
    <mergeCell ref="O75:Q75"/>
    <mergeCell ref="I76:J76"/>
    <mergeCell ref="K76:M76"/>
    <mergeCell ref="O76:Q76"/>
    <mergeCell ref="P59:S59"/>
    <mergeCell ref="K64:M64"/>
    <mergeCell ref="O64:Q64"/>
    <mergeCell ref="K67:M67"/>
    <mergeCell ref="O67:Q67"/>
    <mergeCell ref="M70:N70"/>
    <mergeCell ref="P70:Q70"/>
    <mergeCell ref="K65:M65"/>
    <mergeCell ref="K66:M66"/>
    <mergeCell ref="D57:I57"/>
    <mergeCell ref="J57:K57"/>
    <mergeCell ref="D58:I58"/>
    <mergeCell ref="J58:K58"/>
    <mergeCell ref="J59:K59"/>
    <mergeCell ref="M59:N59"/>
    <mergeCell ref="D54:I54"/>
    <mergeCell ref="J54:K54"/>
    <mergeCell ref="D55:I55"/>
    <mergeCell ref="J55:K55"/>
    <mergeCell ref="D56:I56"/>
    <mergeCell ref="J56:K56"/>
    <mergeCell ref="D51:F51"/>
    <mergeCell ref="J51:K51"/>
    <mergeCell ref="D52:I52"/>
    <mergeCell ref="J52:K52"/>
    <mergeCell ref="D53:I53"/>
    <mergeCell ref="J53:K5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P43:S43"/>
    <mergeCell ref="H44:I44"/>
    <mergeCell ref="J44:K44"/>
    <mergeCell ref="M44:N44"/>
    <mergeCell ref="P44:S44"/>
    <mergeCell ref="J45:K45"/>
    <mergeCell ref="M45:N45"/>
    <mergeCell ref="J41:K41"/>
    <mergeCell ref="M41:N41"/>
    <mergeCell ref="J42:K42"/>
    <mergeCell ref="M42:N42"/>
    <mergeCell ref="H43:I43"/>
    <mergeCell ref="J43:K43"/>
    <mergeCell ref="M43:N43"/>
    <mergeCell ref="P33:Q33"/>
    <mergeCell ref="F35:H35"/>
    <mergeCell ref="F36:H36"/>
    <mergeCell ref="P36:Q36"/>
    <mergeCell ref="F37:H37"/>
    <mergeCell ref="J40:K40"/>
    <mergeCell ref="E5:P6"/>
    <mergeCell ref="F26:H26"/>
    <mergeCell ref="P27:Q27"/>
    <mergeCell ref="P28:Q28"/>
    <mergeCell ref="P29:Q29"/>
    <mergeCell ref="P30:Q30"/>
  </mergeCells>
  <dataValidations count="18">
    <dataValidation allowBlank="1" showErrorMessage="1" sqref="K80:M80 O80:Q80" xr:uid="{1B537B15-FA75-4231-96EE-7FA1B3570424}"/>
    <dataValidation type="whole" errorStyle="information" allowBlank="1" showInputMessage="1" showErrorMessage="1" errorTitle="Numerical input" error="Please enter as a whole number" sqref="J54:K54" xr:uid="{0FE7B22B-AB54-4AE4-BA40-7582B04F3F17}">
      <formula1>0</formula1>
      <formula2>1000000</formula2>
    </dataValidation>
    <dataValidation type="whole" errorStyle="information" allowBlank="1" showInputMessage="1" showErrorMessage="1" errorTitle="Air bridge gates" error="Please indicate the number of contact gates equiped with an air bridge" sqref="J53:K53" xr:uid="{C4638520-29E9-46D3-BAE5-9CE04601F154}">
      <formula1>0</formula1>
      <formula2>10000</formula2>
    </dataValidation>
    <dataValidation type="whole" errorStyle="information" allowBlank="1" showInputMessage="1" showErrorMessage="1" errorTitle="Runways" error="Please indicate the number of runways (e.g. 1, 2, 3, 4, etc.)" sqref="J52:K52" xr:uid="{890E76B9-B9C5-4B44-A773-FEDA549F32E7}">
      <formula1>1</formula1>
      <formula2>60</formula2>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K184:M184 O184:Q184" xr:uid="{9FE62E2A-BD12-404A-B1A9-F01D61DB1997}">
      <formula1>0</formula1>
    </dataValidation>
    <dataValidation type="custom" allowBlank="1" showInputMessage="1" showErrorMessage="1" sqref="F29:F30" xr:uid="{78BC6EFC-4B42-43CC-B31C-859534511F25}">
      <formula1>IF(OR(ISNUMBER(F29), F29=0), F29, "")</formula1>
    </dataValidation>
    <dataValidation errorStyle="information" allowBlank="1" showInputMessage="1" showErrorMessage="1" error="The cell allows only numeric input" sqref="J43:K43 J46:K47" xr:uid="{09F5CA55-D679-4334-9C2D-EBCD4EA1D766}"/>
    <dataValidation type="custom" errorStyle="information" allowBlank="1" showInputMessage="1" showErrorMessage="1" error="The cell allows only numeric input" sqref="K64:K67 L67:M67" xr:uid="{4BEB55B7-2CD9-4421-A21E-EE86DAE37D47}">
      <formula1>IF(ISNUMBER(K64), K64, "")</formula1>
    </dataValidation>
    <dataValidation type="list" allowBlank="1" showInputMessage="1" showErrorMessage="1" sqref="F35:H35" xr:uid="{E47DB28F-2582-4C0A-87EA-9854F811188D}">
      <formula1>$B$227:$B$232</formula1>
    </dataValidation>
    <dataValidation type="list" allowBlank="1" showInputMessage="1" showErrorMessage="1" sqref="F36:H36" xr:uid="{426933FF-DC25-4591-B365-0555FF685D02}">
      <formula1>$C$227:$C$234</formula1>
    </dataValidation>
    <dataValidation type="list" allowBlank="1" showInputMessage="1" showErrorMessage="1" sqref="F37:H37" xr:uid="{BF0FC8E3-EA60-4916-BC7C-76DDA89E0AB2}">
      <formula1>$D$227:$D$382</formula1>
    </dataValidation>
    <dataValidation type="list" allowBlank="1" showInputMessage="1" showErrorMessage="1" sqref="P27:Q27" xr:uid="{CA56A670-D83C-4119-979D-74C448A1582E}">
      <formula1>$F$227:$F$229</formula1>
    </dataValidation>
    <dataValidation type="list" allowBlank="1" showInputMessage="1" showErrorMessage="1" sqref="P28:Q28" xr:uid="{66DEE873-34B7-4528-829B-BE3E8991903A}">
      <formula1>$G$227:$G$233</formula1>
    </dataValidation>
    <dataValidation type="list" allowBlank="1" showInputMessage="1" showErrorMessage="1" sqref="P29:Q29" xr:uid="{D67F8F08-6B33-4E97-B0F4-196D68B33D69}">
      <formula1>$H$227:$H$231</formula1>
    </dataValidation>
    <dataValidation type="list" allowBlank="1" showInputMessage="1" showErrorMessage="1" sqref="P30:Q30" xr:uid="{D19E26BB-6408-41B8-B4E0-4A61AA7F7355}">
      <formula1>$I$227:$I$231</formula1>
    </dataValidation>
    <dataValidation type="list" allowBlank="1" showInputMessage="1" showErrorMessage="1" sqref="P36:Q36" xr:uid="{26A6DA4B-AAF2-474F-8FB8-CBFADBB21C08}">
      <formula1>$J$227:$J$228</formula1>
    </dataValidation>
    <dataValidation type="list" allowBlank="1" showInputMessage="1" showErrorMessage="1" sqref="M43:N49" xr:uid="{07BC459C-0EBD-48C4-993D-B6738C29724E}">
      <formula1>$E$227:$E$233</formula1>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972032BA-C584-409B-9C3C-D20E85DB3DBC}">
      <formula1>K104</formula1>
      <formula2>0</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B6D7-AAFA-4E74-BDF8-CF24FC072BB4}">
  <dimension ref="A1:AB382"/>
  <sheetViews>
    <sheetView zoomScale="80" zoomScaleNormal="80" workbookViewId="0">
      <selection activeCell="K158" sqref="K158:Q178"/>
    </sheetView>
  </sheetViews>
  <sheetFormatPr defaultColWidth="8.81640625" defaultRowHeight="14" x14ac:dyDescent="0.3"/>
  <cols>
    <col min="1" max="1" width="2" style="13" customWidth="1"/>
    <col min="2" max="2" width="18.26953125" style="45" customWidth="1"/>
    <col min="3" max="8" width="13.81640625" style="45" customWidth="1"/>
    <col min="9" max="9" width="25.7265625" style="45" customWidth="1"/>
    <col min="10" max="14" width="13.81640625" style="45" customWidth="1"/>
    <col min="15" max="15" width="16" style="45" customWidth="1"/>
    <col min="16" max="19" width="13.81640625" style="45" customWidth="1"/>
    <col min="20" max="20" width="8.81640625" style="13"/>
    <col min="21" max="21" width="23.7265625" style="109" customWidth="1"/>
    <col min="22" max="22" width="34.54296875" style="109" customWidth="1"/>
    <col min="23" max="23" width="23.7265625" style="109" customWidth="1"/>
    <col min="24" max="24" width="14" style="4" customWidth="1"/>
    <col min="25" max="28" width="8.81640625" style="4"/>
    <col min="29" max="16384" width="8.81640625" style="13"/>
  </cols>
  <sheetData>
    <row r="1" spans="2:28" s="1" customFormat="1" ht="9.75" customHeight="1" thickBot="1" x14ac:dyDescent="0.35">
      <c r="B1" s="47"/>
      <c r="C1" s="47"/>
      <c r="D1" s="47"/>
      <c r="E1" s="47"/>
      <c r="F1" s="47"/>
      <c r="G1" s="47"/>
      <c r="H1" s="47"/>
      <c r="I1" s="47"/>
      <c r="J1" s="47"/>
      <c r="K1" s="47"/>
      <c r="L1" s="47"/>
      <c r="M1" s="47"/>
      <c r="N1" s="47"/>
      <c r="O1" s="47"/>
      <c r="P1" s="47"/>
      <c r="Q1" s="47"/>
      <c r="R1" s="47"/>
      <c r="S1" s="47"/>
      <c r="U1" s="108"/>
      <c r="V1" s="108"/>
      <c r="W1" s="108"/>
      <c r="X1" s="2"/>
      <c r="Y1" s="2"/>
      <c r="Z1" s="2"/>
      <c r="AA1" s="2"/>
      <c r="AB1" s="2"/>
    </row>
    <row r="2" spans="2:28" s="3" customFormat="1" ht="14.25" customHeight="1" thickTop="1" x14ac:dyDescent="0.3">
      <c r="B2" s="48"/>
      <c r="C2" s="49"/>
      <c r="D2" s="49"/>
      <c r="E2" s="49"/>
      <c r="F2" s="49"/>
      <c r="G2" s="49"/>
      <c r="H2" s="49"/>
      <c r="I2" s="49"/>
      <c r="J2" s="49"/>
      <c r="K2" s="49"/>
      <c r="L2" s="49"/>
      <c r="M2" s="49"/>
      <c r="N2" s="49"/>
      <c r="O2" s="49"/>
      <c r="P2" s="49"/>
      <c r="Q2" s="49"/>
      <c r="R2" s="49"/>
      <c r="S2" s="50"/>
      <c r="U2" s="109"/>
      <c r="V2" s="109"/>
      <c r="W2" s="109"/>
      <c r="X2" s="4"/>
      <c r="Y2" s="4"/>
      <c r="Z2" s="4"/>
      <c r="AA2" s="4"/>
      <c r="AB2" s="4"/>
    </row>
    <row r="3" spans="2:28" s="3" customFormat="1" ht="13.5" customHeight="1" x14ac:dyDescent="0.3">
      <c r="B3" s="51"/>
      <c r="C3" s="8"/>
      <c r="D3" s="8"/>
      <c r="E3" s="8"/>
      <c r="F3" s="8"/>
      <c r="G3" s="8"/>
      <c r="H3" s="8"/>
      <c r="I3" s="8"/>
      <c r="J3" s="8"/>
      <c r="K3" s="8"/>
      <c r="L3" s="8"/>
      <c r="M3" s="8"/>
      <c r="N3" s="8"/>
      <c r="O3" s="8"/>
      <c r="P3" s="8"/>
      <c r="Q3" s="8"/>
      <c r="R3" s="8"/>
      <c r="S3" s="52"/>
      <c r="U3" s="110"/>
      <c r="V3" s="110"/>
      <c r="W3" s="110"/>
      <c r="X3" s="110"/>
      <c r="Y3" s="4"/>
      <c r="Z3" s="4"/>
      <c r="AA3" s="4"/>
      <c r="AB3" s="4"/>
    </row>
    <row r="4" spans="2:28" s="3" customFormat="1" ht="14.25" customHeight="1" x14ac:dyDescent="0.3">
      <c r="B4" s="51"/>
      <c r="C4" s="8"/>
      <c r="D4" s="8"/>
      <c r="E4" s="8"/>
      <c r="F4" s="8"/>
      <c r="G4" s="8"/>
      <c r="H4" s="8"/>
      <c r="I4" s="8"/>
      <c r="J4" s="8"/>
      <c r="K4" s="8"/>
      <c r="L4" s="8"/>
      <c r="M4" s="8"/>
      <c r="N4" s="8"/>
      <c r="O4" s="8"/>
      <c r="P4" s="8"/>
      <c r="Q4" s="8"/>
      <c r="R4" s="8"/>
      <c r="S4" s="52"/>
      <c r="U4" s="110"/>
      <c r="V4" s="110"/>
      <c r="W4" s="110"/>
      <c r="X4" s="110"/>
      <c r="Y4" s="4"/>
      <c r="Z4" s="4"/>
      <c r="AA4" s="4"/>
      <c r="AB4" s="4"/>
    </row>
    <row r="5" spans="2:28" s="3" customFormat="1" ht="13.5" customHeight="1" x14ac:dyDescent="0.3">
      <c r="B5" s="51"/>
      <c r="C5" s="8"/>
      <c r="D5" s="8"/>
      <c r="E5" s="400" t="s">
        <v>1565</v>
      </c>
      <c r="F5" s="400"/>
      <c r="G5" s="400"/>
      <c r="H5" s="400"/>
      <c r="I5" s="400"/>
      <c r="J5" s="400"/>
      <c r="K5" s="400"/>
      <c r="L5" s="400"/>
      <c r="M5" s="400"/>
      <c r="N5" s="400"/>
      <c r="O5" s="400"/>
      <c r="P5" s="400"/>
      <c r="Q5" s="400"/>
      <c r="R5" s="8"/>
      <c r="S5" s="52"/>
      <c r="U5" s="109"/>
      <c r="V5" s="109"/>
      <c r="W5" s="109"/>
      <c r="X5" s="4"/>
      <c r="Y5" s="4"/>
      <c r="Z5" s="4"/>
      <c r="AA5" s="4"/>
      <c r="AB5" s="4"/>
    </row>
    <row r="6" spans="2:28" s="3" customFormat="1" ht="21.75" customHeight="1" x14ac:dyDescent="0.3">
      <c r="B6" s="54"/>
      <c r="C6" s="5"/>
      <c r="D6" s="5"/>
      <c r="E6" s="400"/>
      <c r="F6" s="400"/>
      <c r="G6" s="400"/>
      <c r="H6" s="400"/>
      <c r="I6" s="400"/>
      <c r="J6" s="400"/>
      <c r="K6" s="400"/>
      <c r="L6" s="400"/>
      <c r="M6" s="400"/>
      <c r="N6" s="400"/>
      <c r="O6" s="400"/>
      <c r="P6" s="400"/>
      <c r="Q6" s="400"/>
      <c r="R6" s="5"/>
      <c r="S6" s="55"/>
      <c r="U6" s="109"/>
      <c r="V6" s="109"/>
      <c r="W6" s="109"/>
      <c r="X6" s="4"/>
      <c r="Y6" s="4"/>
      <c r="Z6" s="4"/>
      <c r="AA6" s="4"/>
      <c r="AB6" s="4"/>
    </row>
    <row r="7" spans="2:28" s="3" customFormat="1" x14ac:dyDescent="0.3">
      <c r="B7" s="54"/>
      <c r="C7" s="5"/>
      <c r="D7" s="5"/>
      <c r="E7" s="5"/>
      <c r="F7" s="5"/>
      <c r="G7" s="5"/>
      <c r="H7" s="5"/>
      <c r="I7" s="5"/>
      <c r="J7" s="5"/>
      <c r="K7" s="5"/>
      <c r="L7" s="5"/>
      <c r="M7" s="5"/>
      <c r="N7" s="5"/>
      <c r="O7" s="84"/>
      <c r="P7" s="5"/>
      <c r="Q7" s="5"/>
      <c r="R7" s="5"/>
      <c r="S7" s="55"/>
      <c r="U7" s="109"/>
      <c r="V7" s="109"/>
      <c r="W7" s="109"/>
      <c r="X7" s="4"/>
      <c r="Y7" s="4"/>
      <c r="Z7" s="4"/>
      <c r="AA7" s="4"/>
      <c r="AB7" s="4"/>
    </row>
    <row r="8" spans="2:28" s="3" customFormat="1" ht="17.5" x14ac:dyDescent="0.35">
      <c r="B8" s="54"/>
      <c r="C8" s="5"/>
      <c r="D8" s="5"/>
      <c r="E8" s="149" t="s">
        <v>1568</v>
      </c>
      <c r="F8" s="5"/>
      <c r="G8" s="5"/>
      <c r="H8" s="5"/>
      <c r="I8" s="5"/>
      <c r="J8" s="5"/>
      <c r="K8" s="5"/>
      <c r="L8" s="5"/>
      <c r="M8" s="5"/>
      <c r="N8" s="5"/>
      <c r="O8" s="84"/>
      <c r="P8" s="5"/>
      <c r="Q8" s="5"/>
      <c r="R8" s="5"/>
      <c r="S8" s="55"/>
      <c r="U8" s="109"/>
      <c r="V8" s="109"/>
      <c r="W8" s="109"/>
      <c r="X8" s="4"/>
      <c r="Y8" s="4"/>
      <c r="Z8" s="4"/>
      <c r="AA8" s="4"/>
      <c r="AB8" s="4"/>
    </row>
    <row r="9" spans="2:28" s="3" customFormat="1" x14ac:dyDescent="0.3">
      <c r="B9" s="54"/>
      <c r="C9" s="88"/>
      <c r="D9" s="88"/>
      <c r="E9" s="150"/>
      <c r="F9" s="5"/>
      <c r="G9" s="7"/>
      <c r="H9" s="5"/>
      <c r="I9" s="5"/>
      <c r="J9" s="5"/>
      <c r="K9" s="5"/>
      <c r="L9" s="5"/>
      <c r="M9" s="5"/>
      <c r="N9" s="5"/>
      <c r="O9" s="5"/>
      <c r="P9" s="5"/>
      <c r="Q9" s="5"/>
      <c r="R9" s="5"/>
      <c r="S9" s="55"/>
      <c r="U9" s="109"/>
      <c r="V9" s="109"/>
      <c r="W9" s="109"/>
      <c r="X9" s="4"/>
      <c r="Y9" s="4"/>
      <c r="Z9" s="4"/>
      <c r="AA9" s="4"/>
      <c r="AB9" s="4"/>
    </row>
    <row r="10" spans="2:28" s="3" customFormat="1" x14ac:dyDescent="0.3">
      <c r="B10" s="54"/>
      <c r="C10" s="5"/>
      <c r="D10" s="5"/>
      <c r="E10" s="150" t="s">
        <v>1271</v>
      </c>
      <c r="F10" s="5"/>
      <c r="G10" s="7"/>
      <c r="H10" s="5"/>
      <c r="I10" s="5"/>
      <c r="J10" s="5"/>
      <c r="K10" s="5"/>
      <c r="L10" s="5"/>
      <c r="M10" s="5"/>
      <c r="N10" s="5"/>
      <c r="O10" s="5"/>
      <c r="P10" s="5"/>
      <c r="Q10" s="5"/>
      <c r="R10" s="5"/>
      <c r="S10" s="55"/>
      <c r="U10" s="109"/>
      <c r="V10" s="109"/>
      <c r="W10" s="109"/>
      <c r="X10" s="4"/>
      <c r="Y10" s="4"/>
      <c r="Z10" s="4"/>
      <c r="AA10" s="4"/>
      <c r="AB10" s="4"/>
    </row>
    <row r="11" spans="2:28" s="3" customFormat="1" x14ac:dyDescent="0.3">
      <c r="B11" s="54"/>
      <c r="C11" s="85"/>
      <c r="D11" s="85"/>
      <c r="E11" s="5" t="s">
        <v>1272</v>
      </c>
      <c r="F11" s="5"/>
      <c r="G11" s="6"/>
      <c r="H11" s="7"/>
      <c r="I11" s="5"/>
      <c r="J11" s="5"/>
      <c r="K11" s="5"/>
      <c r="L11" s="5"/>
      <c r="M11" s="5"/>
      <c r="N11" s="5"/>
      <c r="O11" s="5"/>
      <c r="P11" s="5"/>
      <c r="Q11" s="5"/>
      <c r="R11" s="5"/>
      <c r="S11" s="55"/>
      <c r="U11" s="109"/>
      <c r="V11" s="109"/>
      <c r="W11" s="109"/>
      <c r="X11" s="4"/>
      <c r="Y11" s="4"/>
      <c r="Z11" s="4"/>
      <c r="AA11" s="4"/>
      <c r="AB11" s="4"/>
    </row>
    <row r="12" spans="2:28" s="3" customFormat="1" x14ac:dyDescent="0.3">
      <c r="B12" s="54"/>
      <c r="C12" s="85"/>
      <c r="D12" s="85"/>
      <c r="E12" s="151" t="s">
        <v>2</v>
      </c>
      <c r="F12" s="6" t="s">
        <v>1532</v>
      </c>
      <c r="G12" s="6"/>
      <c r="H12" s="7"/>
      <c r="I12" s="5"/>
      <c r="J12" s="5"/>
      <c r="K12" s="5"/>
      <c r="L12" s="5"/>
      <c r="M12" s="5"/>
      <c r="N12" s="5"/>
      <c r="O12" s="5"/>
      <c r="P12" s="5"/>
      <c r="Q12" s="5"/>
      <c r="R12" s="5"/>
      <c r="S12" s="55"/>
      <c r="U12" s="109"/>
      <c r="V12" s="109"/>
      <c r="W12" s="109"/>
      <c r="X12" s="4"/>
      <c r="Y12" s="4"/>
      <c r="Z12" s="4"/>
      <c r="AA12" s="4"/>
      <c r="AB12" s="4"/>
    </row>
    <row r="13" spans="2:28" s="3" customFormat="1" x14ac:dyDescent="0.3">
      <c r="B13" s="54"/>
      <c r="C13" s="85"/>
      <c r="D13" s="85"/>
      <c r="E13" s="151" t="s">
        <v>2</v>
      </c>
      <c r="F13" s="6" t="s">
        <v>1533</v>
      </c>
      <c r="G13" s="6"/>
      <c r="H13" s="7"/>
      <c r="I13" s="5"/>
      <c r="J13" s="5"/>
      <c r="K13" s="5"/>
      <c r="L13" s="5"/>
      <c r="M13" s="5"/>
      <c r="N13" s="5"/>
      <c r="O13" s="5"/>
      <c r="P13" s="5"/>
      <c r="Q13" s="5"/>
      <c r="R13" s="5"/>
      <c r="S13" s="55"/>
      <c r="U13" s="109"/>
      <c r="V13" s="109"/>
      <c r="W13" s="109"/>
      <c r="X13" s="4"/>
      <c r="Y13" s="4"/>
      <c r="Z13" s="4"/>
      <c r="AA13" s="4"/>
      <c r="AB13" s="4"/>
    </row>
    <row r="14" spans="2:28" s="3" customFormat="1" x14ac:dyDescent="0.3">
      <c r="B14" s="54"/>
      <c r="C14" s="85"/>
      <c r="D14" s="85"/>
      <c r="E14" s="151" t="s">
        <v>2</v>
      </c>
      <c r="F14" s="6" t="s">
        <v>1534</v>
      </c>
      <c r="G14" s="6"/>
      <c r="H14" s="7"/>
      <c r="I14" s="5"/>
      <c r="J14" s="5"/>
      <c r="K14" s="5"/>
      <c r="L14" s="5"/>
      <c r="M14" s="5"/>
      <c r="N14" s="5"/>
      <c r="O14" s="5"/>
      <c r="P14" s="5"/>
      <c r="Q14" s="5"/>
      <c r="R14" s="5"/>
      <c r="S14" s="55"/>
      <c r="U14" s="109"/>
      <c r="V14" s="109"/>
      <c r="W14" s="109"/>
      <c r="X14" s="4"/>
      <c r="Y14" s="4"/>
      <c r="Z14" s="4"/>
      <c r="AA14" s="4"/>
      <c r="AB14" s="4"/>
    </row>
    <row r="15" spans="2:28" s="3" customFormat="1" x14ac:dyDescent="0.3">
      <c r="B15" s="54"/>
      <c r="C15" s="5"/>
      <c r="D15" s="5"/>
      <c r="E15" s="151" t="s">
        <v>2</v>
      </c>
      <c r="F15" s="6" t="s">
        <v>1535</v>
      </c>
      <c r="G15" s="7"/>
      <c r="H15" s="5"/>
      <c r="I15" s="5"/>
      <c r="J15" s="5"/>
      <c r="K15" s="5"/>
      <c r="L15" s="5"/>
      <c r="M15" s="5"/>
      <c r="N15" s="5"/>
      <c r="O15" s="5"/>
      <c r="P15" s="5"/>
      <c r="Q15" s="5"/>
      <c r="R15" s="5"/>
      <c r="S15" s="55"/>
      <c r="U15" s="109"/>
      <c r="V15" s="109"/>
      <c r="W15" s="109"/>
      <c r="X15" s="4"/>
      <c r="Y15" s="4"/>
      <c r="Z15" s="4"/>
      <c r="AA15" s="4"/>
      <c r="AB15" s="4"/>
    </row>
    <row r="16" spans="2:28" s="3" customFormat="1" x14ac:dyDescent="0.3">
      <c r="B16" s="54"/>
      <c r="C16" s="5"/>
      <c r="D16" s="5"/>
      <c r="E16" s="5" t="s">
        <v>1554</v>
      </c>
      <c r="F16" s="5"/>
      <c r="G16" s="7"/>
      <c r="H16" s="5"/>
      <c r="I16" s="5"/>
      <c r="J16" s="5"/>
      <c r="K16" s="5"/>
      <c r="L16" s="5"/>
      <c r="M16" s="5"/>
      <c r="N16" s="5"/>
      <c r="O16" s="5"/>
      <c r="P16" s="5"/>
      <c r="Q16" s="5"/>
      <c r="R16" s="5"/>
      <c r="S16" s="55"/>
      <c r="U16" s="109"/>
      <c r="V16" s="109"/>
      <c r="W16" s="109"/>
      <c r="X16" s="4"/>
      <c r="Y16" s="4"/>
      <c r="Z16" s="4"/>
      <c r="AA16" s="4"/>
      <c r="AB16" s="4"/>
    </row>
    <row r="17" spans="2:28" s="3" customFormat="1" x14ac:dyDescent="0.3">
      <c r="B17" s="54"/>
      <c r="C17" s="5"/>
      <c r="D17" s="5"/>
      <c r="E17" s="5"/>
      <c r="F17" s="5"/>
      <c r="G17" s="7"/>
      <c r="H17" s="5"/>
      <c r="I17" s="5"/>
      <c r="J17" s="5"/>
      <c r="K17" s="5"/>
      <c r="L17" s="5"/>
      <c r="M17" s="5"/>
      <c r="N17" s="5"/>
      <c r="O17" s="5"/>
      <c r="P17" s="5"/>
      <c r="Q17" s="5"/>
      <c r="R17" s="5"/>
      <c r="S17" s="55"/>
      <c r="U17" s="109"/>
      <c r="V17" s="109"/>
      <c r="W17" s="109"/>
      <c r="X17" s="4"/>
      <c r="Y17" s="4"/>
      <c r="Z17" s="4"/>
      <c r="AA17" s="4"/>
      <c r="AB17" s="4"/>
    </row>
    <row r="18" spans="2:28" s="3" customFormat="1" x14ac:dyDescent="0.3">
      <c r="B18" s="54"/>
      <c r="C18" s="5"/>
      <c r="D18" s="5"/>
      <c r="E18" s="5"/>
      <c r="F18" s="5"/>
      <c r="G18" s="7"/>
      <c r="H18" s="5"/>
      <c r="I18" s="5"/>
      <c r="J18" s="5"/>
      <c r="K18" s="5"/>
      <c r="L18" s="5"/>
      <c r="M18" s="5"/>
      <c r="N18" s="5"/>
      <c r="O18" s="5"/>
      <c r="P18" s="5"/>
      <c r="Q18" s="5"/>
      <c r="R18" s="5"/>
      <c r="S18" s="55"/>
      <c r="U18" s="109"/>
      <c r="V18" s="109"/>
      <c r="W18" s="109"/>
      <c r="X18" s="4"/>
      <c r="Y18" s="4"/>
      <c r="Z18" s="4"/>
      <c r="AA18" s="4"/>
      <c r="AB18" s="4"/>
    </row>
    <row r="19" spans="2:28" s="3" customFormat="1" x14ac:dyDescent="0.3">
      <c r="B19" s="54"/>
      <c r="C19" s="5"/>
      <c r="D19" s="5"/>
      <c r="E19" s="152"/>
      <c r="F19" s="5"/>
      <c r="G19" s="7"/>
      <c r="H19" s="5"/>
      <c r="I19" s="5"/>
      <c r="J19" s="5"/>
      <c r="K19" s="5"/>
      <c r="L19" s="5"/>
      <c r="M19" s="5"/>
      <c r="N19" s="5"/>
      <c r="O19" s="5"/>
      <c r="P19" s="5"/>
      <c r="Q19" s="5"/>
      <c r="R19" s="5"/>
      <c r="S19" s="55"/>
      <c r="U19" s="109"/>
      <c r="V19" s="109"/>
      <c r="W19" s="109"/>
      <c r="X19" s="4"/>
      <c r="Y19" s="4"/>
      <c r="Z19" s="4"/>
      <c r="AA19" s="4"/>
      <c r="AB19" s="4"/>
    </row>
    <row r="20" spans="2:28" s="3" customFormat="1" ht="15.75" customHeight="1" x14ac:dyDescent="0.35">
      <c r="B20" s="54"/>
      <c r="C20" s="5"/>
      <c r="D20" s="31"/>
      <c r="E20" s="153" t="s">
        <v>1273</v>
      </c>
      <c r="F20" s="25"/>
      <c r="G20" s="25"/>
      <c r="H20" s="25"/>
      <c r="I20" s="25"/>
      <c r="J20" s="25"/>
      <c r="K20" s="25"/>
      <c r="L20" s="25"/>
      <c r="M20" s="5"/>
      <c r="N20" s="5"/>
      <c r="O20" s="31"/>
      <c r="P20" s="31"/>
      <c r="Q20" s="31"/>
      <c r="R20" s="5"/>
      <c r="S20" s="55"/>
      <c r="U20" s="109"/>
      <c r="V20" s="109"/>
      <c r="W20" s="109"/>
      <c r="X20" s="4"/>
      <c r="Y20" s="4"/>
      <c r="Z20" s="4"/>
      <c r="AA20" s="4"/>
      <c r="AB20" s="4"/>
    </row>
    <row r="21" spans="2:28" s="3" customFormat="1" ht="14.5" thickBot="1" x14ac:dyDescent="0.35">
      <c r="B21" s="56"/>
      <c r="C21" s="44"/>
      <c r="D21" s="44"/>
      <c r="E21" s="44"/>
      <c r="F21" s="44"/>
      <c r="G21" s="44"/>
      <c r="H21" s="44"/>
      <c r="I21" s="44"/>
      <c r="J21" s="44"/>
      <c r="K21" s="44"/>
      <c r="L21" s="44"/>
      <c r="M21" s="44"/>
      <c r="N21" s="44"/>
      <c r="O21" s="44"/>
      <c r="P21" s="44"/>
      <c r="Q21" s="44"/>
      <c r="R21" s="44"/>
      <c r="S21" s="57"/>
      <c r="U21" s="109"/>
      <c r="V21" s="109"/>
      <c r="W21" s="109"/>
      <c r="X21" s="4"/>
      <c r="Y21" s="4"/>
      <c r="Z21" s="4"/>
      <c r="AA21" s="4"/>
      <c r="AB21" s="4"/>
    </row>
    <row r="22" spans="2:28" s="3" customFormat="1" ht="15" thickTop="1" thickBot="1" x14ac:dyDescent="0.35">
      <c r="B22" s="58"/>
      <c r="C22" s="45"/>
      <c r="D22" s="45"/>
      <c r="E22" s="45"/>
      <c r="F22" s="45"/>
      <c r="G22" s="45"/>
      <c r="H22" s="45"/>
      <c r="I22" s="45"/>
      <c r="J22" s="45"/>
      <c r="K22" s="45"/>
      <c r="L22" s="45"/>
      <c r="M22" s="45"/>
      <c r="N22" s="45"/>
      <c r="O22" s="45"/>
      <c r="P22" s="45"/>
      <c r="Q22" s="45"/>
      <c r="R22" s="45"/>
      <c r="S22" s="45"/>
      <c r="U22" s="109"/>
      <c r="V22" s="109"/>
      <c r="W22" s="109"/>
      <c r="X22" s="4"/>
      <c r="Y22" s="4"/>
      <c r="Z22" s="4"/>
      <c r="AA22" s="4"/>
      <c r="AB22" s="4"/>
    </row>
    <row r="23" spans="2:28" s="3" customFormat="1" x14ac:dyDescent="0.3">
      <c r="B23" s="59"/>
      <c r="C23" s="60"/>
      <c r="D23" s="60"/>
      <c r="E23" s="60"/>
      <c r="F23" s="60"/>
      <c r="G23" s="60"/>
      <c r="H23" s="60"/>
      <c r="I23" s="60"/>
      <c r="J23" s="60"/>
      <c r="K23" s="60"/>
      <c r="L23" s="60"/>
      <c r="M23" s="60"/>
      <c r="N23" s="60"/>
      <c r="O23" s="60"/>
      <c r="P23" s="60"/>
      <c r="Q23" s="60"/>
      <c r="R23" s="60"/>
      <c r="S23" s="61"/>
      <c r="U23" s="109"/>
      <c r="V23" s="109"/>
      <c r="W23" s="109"/>
      <c r="X23" s="4"/>
      <c r="Y23" s="4"/>
      <c r="Z23" s="4"/>
      <c r="AA23" s="4"/>
      <c r="AB23" s="4"/>
    </row>
    <row r="24" spans="2:28" s="3" customFormat="1" ht="18" x14ac:dyDescent="0.4">
      <c r="B24" s="41"/>
      <c r="C24" s="100" t="s">
        <v>1410</v>
      </c>
      <c r="D24" s="5"/>
      <c r="E24" s="5"/>
      <c r="F24" s="5"/>
      <c r="G24" s="5"/>
      <c r="H24" s="5"/>
      <c r="I24" s="5"/>
      <c r="J24" s="5"/>
      <c r="K24" s="5"/>
      <c r="L24" s="5"/>
      <c r="M24" s="5"/>
      <c r="N24" s="5"/>
      <c r="O24" s="5"/>
      <c r="P24" s="5"/>
      <c r="Q24" s="5"/>
      <c r="R24" s="5"/>
      <c r="S24" s="42"/>
      <c r="U24" s="109"/>
      <c r="V24" s="109"/>
      <c r="W24" s="109"/>
      <c r="X24" s="4"/>
      <c r="Y24" s="4"/>
      <c r="Z24" s="4"/>
      <c r="AA24" s="4"/>
      <c r="AB24" s="4"/>
    </row>
    <row r="25" spans="2:28" s="3" customFormat="1" x14ac:dyDescent="0.3">
      <c r="B25" s="41"/>
      <c r="C25" s="5"/>
      <c r="D25" s="7"/>
      <c r="E25" s="5"/>
      <c r="F25" s="5"/>
      <c r="G25" s="5"/>
      <c r="H25" s="5"/>
      <c r="I25" s="5"/>
      <c r="J25" s="8"/>
      <c r="K25" s="8"/>
      <c r="L25" s="7"/>
      <c r="M25" s="5"/>
      <c r="N25" s="89"/>
      <c r="O25" s="5"/>
      <c r="P25" s="5"/>
      <c r="Q25" s="5"/>
      <c r="R25" s="5"/>
      <c r="S25" s="42"/>
      <c r="U25" s="109"/>
      <c r="V25" s="109"/>
      <c r="W25" s="109"/>
      <c r="X25" s="4"/>
      <c r="Y25" s="4"/>
      <c r="Z25" s="4"/>
      <c r="AA25" s="4"/>
      <c r="AB25" s="4"/>
    </row>
    <row r="26" spans="2:28" s="3" customFormat="1" x14ac:dyDescent="0.3">
      <c r="B26" s="41"/>
      <c r="C26" s="8" t="s">
        <v>1290</v>
      </c>
      <c r="D26" s="5"/>
      <c r="E26" s="5"/>
      <c r="F26" s="330"/>
      <c r="G26" s="331"/>
      <c r="H26" s="332"/>
      <c r="I26" s="5"/>
      <c r="J26" s="8"/>
      <c r="K26" s="8"/>
      <c r="L26" s="7"/>
      <c r="M26" s="5"/>
      <c r="N26" s="89"/>
      <c r="O26" s="5"/>
      <c r="P26" s="5"/>
      <c r="Q26" s="5"/>
      <c r="R26" s="5"/>
      <c r="S26" s="42"/>
      <c r="U26" s="109"/>
      <c r="V26" s="109"/>
      <c r="W26" s="109"/>
      <c r="X26" s="4"/>
      <c r="Y26" s="4"/>
      <c r="Z26" s="4"/>
      <c r="AA26" s="4"/>
      <c r="AB26" s="4"/>
    </row>
    <row r="27" spans="2:28" s="3" customFormat="1" x14ac:dyDescent="0.3">
      <c r="B27" s="41"/>
      <c r="C27" s="8"/>
      <c r="D27" s="5"/>
      <c r="E27" s="5"/>
      <c r="F27" s="23"/>
      <c r="G27" s="23"/>
      <c r="H27" s="23"/>
      <c r="I27" s="5"/>
      <c r="J27" s="8" t="s">
        <v>1300</v>
      </c>
      <c r="K27" s="8"/>
      <c r="L27" s="7"/>
      <c r="M27" s="5"/>
      <c r="N27" s="5"/>
      <c r="O27" s="5"/>
      <c r="P27" s="262"/>
      <c r="Q27" s="264"/>
      <c r="R27" s="5"/>
      <c r="S27" s="42"/>
      <c r="U27" s="109"/>
      <c r="V27" s="109"/>
      <c r="W27" s="109"/>
      <c r="X27" s="4"/>
      <c r="Y27" s="4"/>
      <c r="Z27" s="4"/>
      <c r="AA27" s="4"/>
      <c r="AB27" s="4"/>
    </row>
    <row r="28" spans="2:28" s="3" customFormat="1" x14ac:dyDescent="0.3">
      <c r="B28" s="41"/>
      <c r="C28" s="8" t="s">
        <v>1291</v>
      </c>
      <c r="D28" s="7"/>
      <c r="E28" s="5"/>
      <c r="F28" s="89">
        <v>2025</v>
      </c>
      <c r="G28" s="31" t="str">
        <f>IF(ISTEXT(#REF!),#REF!, "")</f>
        <v/>
      </c>
      <c r="H28" s="89">
        <v>2024</v>
      </c>
      <c r="I28" s="5"/>
      <c r="J28" s="8" t="s">
        <v>1301</v>
      </c>
      <c r="K28" s="8"/>
      <c r="L28" s="7"/>
      <c r="M28" s="5"/>
      <c r="N28" s="5"/>
      <c r="O28" s="5"/>
      <c r="P28" s="262"/>
      <c r="Q28" s="264"/>
      <c r="R28" s="5"/>
      <c r="S28" s="42"/>
      <c r="U28" s="109"/>
      <c r="V28" s="109"/>
      <c r="W28" s="109"/>
      <c r="X28" s="4"/>
      <c r="Y28" s="4"/>
      <c r="Z28" s="4"/>
      <c r="AA28" s="4"/>
      <c r="AB28" s="4"/>
    </row>
    <row r="29" spans="2:28" s="3" customFormat="1" ht="14.5" x14ac:dyDescent="0.35">
      <c r="B29" s="41"/>
      <c r="C29" s="232" t="s">
        <v>1292</v>
      </c>
      <c r="D29" s="402"/>
      <c r="E29" s="36"/>
      <c r="F29" s="62"/>
      <c r="G29" s="31"/>
      <c r="H29" s="173"/>
      <c r="I29" s="5"/>
      <c r="J29" s="8" t="s">
        <v>1302</v>
      </c>
      <c r="K29" s="5"/>
      <c r="L29" s="5"/>
      <c r="M29" s="36"/>
      <c r="N29" s="5"/>
      <c r="O29" s="5"/>
      <c r="P29" s="262"/>
      <c r="Q29" s="264"/>
      <c r="R29" s="5"/>
      <c r="S29" s="42"/>
      <c r="U29" s="109"/>
      <c r="V29" s="109"/>
      <c r="W29" s="109"/>
      <c r="X29" s="4"/>
      <c r="Y29" s="4"/>
      <c r="Z29" s="4"/>
      <c r="AA29" s="4"/>
      <c r="AB29" s="4"/>
    </row>
    <row r="30" spans="2:28" s="3" customFormat="1" x14ac:dyDescent="0.3">
      <c r="B30" s="41"/>
      <c r="C30" s="6" t="s">
        <v>1293</v>
      </c>
      <c r="D30" s="5"/>
      <c r="E30" s="36"/>
      <c r="F30" s="62"/>
      <c r="G30" s="31"/>
      <c r="H30" s="173"/>
      <c r="I30" s="5"/>
      <c r="J30" s="8" t="s">
        <v>1303</v>
      </c>
      <c r="K30" s="5"/>
      <c r="L30" s="5"/>
      <c r="M30" s="5"/>
      <c r="N30" s="5"/>
      <c r="O30" s="5"/>
      <c r="P30" s="262"/>
      <c r="Q30" s="264"/>
      <c r="R30" s="5"/>
      <c r="S30" s="42"/>
      <c r="U30" s="109"/>
      <c r="V30" s="109"/>
      <c r="W30" s="109"/>
      <c r="X30" s="4"/>
      <c r="Y30" s="4"/>
      <c r="Z30" s="4"/>
      <c r="AA30" s="4"/>
      <c r="AB30" s="4"/>
    </row>
    <row r="31" spans="2:28" s="3" customFormat="1" ht="14.5" x14ac:dyDescent="0.35">
      <c r="B31" s="41"/>
      <c r="C31" s="232" t="s">
        <v>1295</v>
      </c>
      <c r="D31" s="402"/>
      <c r="E31" s="36"/>
      <c r="F31" s="62"/>
      <c r="G31" s="31"/>
      <c r="H31" s="173"/>
      <c r="I31" s="5"/>
      <c r="J31" s="5"/>
      <c r="K31" s="23"/>
      <c r="L31" s="23"/>
      <c r="M31" s="31"/>
      <c r="N31" s="5"/>
      <c r="O31" s="5"/>
      <c r="P31" s="5"/>
      <c r="Q31" s="5"/>
      <c r="R31" s="5"/>
      <c r="S31" s="42"/>
      <c r="U31" s="109"/>
      <c r="V31" s="109"/>
      <c r="W31" s="109"/>
      <c r="X31" s="4"/>
      <c r="Y31" s="4"/>
      <c r="Z31" s="4"/>
      <c r="AA31" s="4"/>
      <c r="AB31" s="4"/>
    </row>
    <row r="32" spans="2:28" s="3" customFormat="1" ht="14.5" x14ac:dyDescent="0.35">
      <c r="B32" s="41"/>
      <c r="C32" s="233" t="s">
        <v>1294</v>
      </c>
      <c r="D32" s="402"/>
      <c r="E32" s="36"/>
      <c r="F32" s="62"/>
      <c r="G32" s="31"/>
      <c r="H32" s="173"/>
      <c r="I32" s="5"/>
      <c r="J32" s="157" t="s">
        <v>1305</v>
      </c>
      <c r="K32" s="23"/>
      <c r="L32" s="23"/>
      <c r="M32" s="31"/>
      <c r="N32" s="5"/>
      <c r="O32" s="40"/>
      <c r="P32" s="5"/>
      <c r="Q32" s="5"/>
      <c r="R32" s="5"/>
      <c r="S32" s="42"/>
      <c r="U32" s="109"/>
      <c r="V32" s="109"/>
      <c r="W32" s="109"/>
      <c r="X32" s="4"/>
      <c r="Y32" s="4"/>
      <c r="Z32" s="4"/>
      <c r="AA32" s="4"/>
      <c r="AB32" s="4"/>
    </row>
    <row r="33" spans="2:28" s="3" customFormat="1" x14ac:dyDescent="0.3">
      <c r="B33" s="41"/>
      <c r="C33" s="6" t="s">
        <v>1296</v>
      </c>
      <c r="D33" s="5"/>
      <c r="E33" s="5" t="str">
        <f>IF(AND(ISNUMBER(F29), ISNUMBER(F31), (F29+10*F31)&lt;&gt;F33), (F29+10*F31), "")</f>
        <v/>
      </c>
      <c r="F33" s="173" t="str">
        <f>IF(AND(ISNUMBER(F29), ISNUMBER(F31)), F29+10*F31, "")</f>
        <v/>
      </c>
      <c r="G33" s="31"/>
      <c r="H33" s="173" t="str">
        <f>IF(AND(ISNUMBER(H29), ISNUMBER(H31)), H29+10*H31, "")</f>
        <v/>
      </c>
      <c r="I33" s="5"/>
      <c r="J33" s="5" t="s">
        <v>1304</v>
      </c>
      <c r="K33" s="23"/>
      <c r="L33" s="23"/>
      <c r="M33" s="31"/>
      <c r="N33" s="5"/>
      <c r="O33" s="40"/>
      <c r="P33" s="346"/>
      <c r="Q33" s="347"/>
      <c r="R33" s="5"/>
      <c r="S33" s="42"/>
      <c r="U33" s="109"/>
      <c r="V33" s="109"/>
      <c r="W33" s="109"/>
      <c r="X33" s="4"/>
      <c r="Y33" s="4"/>
      <c r="Z33" s="4"/>
      <c r="AA33" s="4"/>
      <c r="AB33" s="4"/>
    </row>
    <row r="34" spans="2:28" s="3" customFormat="1" x14ac:dyDescent="0.3">
      <c r="B34" s="41"/>
      <c r="C34" s="5"/>
      <c r="D34" s="5"/>
      <c r="E34" s="5"/>
      <c r="F34" s="5"/>
      <c r="G34" s="5"/>
      <c r="H34" s="5"/>
      <c r="I34" s="5"/>
      <c r="J34" s="5"/>
      <c r="K34" s="23"/>
      <c r="L34" s="23"/>
      <c r="M34" s="31"/>
      <c r="N34" s="5"/>
      <c r="O34" s="40"/>
      <c r="P34" s="5"/>
      <c r="Q34" s="5"/>
      <c r="R34" s="5"/>
      <c r="S34" s="42"/>
      <c r="U34" s="109"/>
      <c r="V34" s="109"/>
      <c r="W34" s="109"/>
      <c r="X34" s="4"/>
      <c r="Y34" s="4"/>
      <c r="Z34" s="4"/>
      <c r="AA34" s="4"/>
      <c r="AB34" s="4"/>
    </row>
    <row r="35" spans="2:28" s="3" customFormat="1" x14ac:dyDescent="0.3">
      <c r="B35" s="41"/>
      <c r="C35" s="8" t="s">
        <v>1297</v>
      </c>
      <c r="D35" s="5"/>
      <c r="E35" s="5"/>
      <c r="F35" s="262"/>
      <c r="G35" s="263"/>
      <c r="H35" s="264"/>
      <c r="I35" s="5"/>
      <c r="J35" s="161" t="s">
        <v>1306</v>
      </c>
      <c r="K35" s="5"/>
      <c r="L35" s="5"/>
      <c r="M35" s="5"/>
      <c r="N35" s="5"/>
      <c r="O35" s="5"/>
      <c r="P35" s="5"/>
      <c r="Q35" s="5"/>
      <c r="R35" s="5"/>
      <c r="S35" s="42"/>
      <c r="U35" s="109"/>
      <c r="V35" s="109"/>
      <c r="W35" s="109"/>
      <c r="X35" s="4"/>
      <c r="Y35" s="4"/>
      <c r="Z35" s="4"/>
      <c r="AA35" s="4"/>
      <c r="AB35" s="4"/>
    </row>
    <row r="36" spans="2:28" s="3" customFormat="1" x14ac:dyDescent="0.3">
      <c r="B36" s="41"/>
      <c r="C36" s="5" t="s">
        <v>1298</v>
      </c>
      <c r="D36" s="5"/>
      <c r="E36" s="5"/>
      <c r="F36" s="262"/>
      <c r="G36" s="263"/>
      <c r="H36" s="264"/>
      <c r="I36" s="5"/>
      <c r="J36" s="5"/>
      <c r="K36" s="5"/>
      <c r="L36" s="5"/>
      <c r="M36" s="5"/>
      <c r="N36" s="5"/>
      <c r="O36" s="5"/>
      <c r="P36" s="330"/>
      <c r="Q36" s="332"/>
      <c r="R36" s="5"/>
      <c r="S36" s="42"/>
      <c r="U36" s="109"/>
      <c r="V36" s="109"/>
      <c r="W36" s="109"/>
      <c r="X36" s="4"/>
      <c r="Y36" s="4"/>
      <c r="Z36" s="4"/>
      <c r="AA36" s="4"/>
      <c r="AB36" s="4"/>
    </row>
    <row r="37" spans="2:28" s="3" customFormat="1" x14ac:dyDescent="0.3">
      <c r="B37" s="41"/>
      <c r="C37" s="5" t="s">
        <v>1299</v>
      </c>
      <c r="D37" s="5"/>
      <c r="E37" s="5"/>
      <c r="F37" s="262"/>
      <c r="G37" s="263"/>
      <c r="H37" s="264"/>
      <c r="I37" s="5"/>
      <c r="J37" s="5"/>
      <c r="K37" s="5"/>
      <c r="L37" s="5"/>
      <c r="M37" s="5"/>
      <c r="N37" s="5"/>
      <c r="O37" s="5"/>
      <c r="P37" s="5"/>
      <c r="Q37" s="5"/>
      <c r="R37" s="5"/>
      <c r="S37" s="42"/>
      <c r="U37" s="109"/>
      <c r="V37" s="109"/>
      <c r="W37" s="109"/>
      <c r="X37" s="4"/>
      <c r="Y37" s="4"/>
      <c r="Z37" s="4"/>
      <c r="AA37" s="4"/>
      <c r="AB37" s="4"/>
    </row>
    <row r="38" spans="2:28" s="3" customFormat="1" ht="14.5" thickBot="1" x14ac:dyDescent="0.35">
      <c r="B38" s="63"/>
      <c r="C38" s="64"/>
      <c r="D38" s="64"/>
      <c r="E38" s="64"/>
      <c r="F38" s="64"/>
      <c r="G38" s="64"/>
      <c r="H38" s="64"/>
      <c r="I38" s="64"/>
      <c r="J38" s="64"/>
      <c r="K38" s="64"/>
      <c r="L38" s="64"/>
      <c r="M38" s="64"/>
      <c r="N38" s="64"/>
      <c r="O38" s="64"/>
      <c r="P38" s="64"/>
      <c r="Q38" s="64"/>
      <c r="R38" s="64"/>
      <c r="S38" s="65"/>
      <c r="U38" s="109"/>
      <c r="V38" s="109"/>
      <c r="W38" s="109"/>
      <c r="X38" s="4"/>
      <c r="Y38" s="4"/>
      <c r="Z38" s="4"/>
      <c r="AA38" s="4"/>
      <c r="AB38" s="4"/>
    </row>
    <row r="39" spans="2:28" s="3" customFormat="1" ht="14.5" thickBot="1" x14ac:dyDescent="0.35">
      <c r="B39" s="66"/>
      <c r="C39" s="66"/>
      <c r="D39" s="66"/>
      <c r="E39" s="66"/>
      <c r="F39" s="66"/>
      <c r="G39" s="66"/>
      <c r="H39" s="66"/>
      <c r="I39" s="66"/>
      <c r="J39" s="66"/>
      <c r="K39" s="66"/>
      <c r="L39" s="66"/>
      <c r="M39" s="66"/>
      <c r="N39" s="66"/>
      <c r="O39" s="66"/>
      <c r="P39" s="66"/>
      <c r="Q39" s="66"/>
      <c r="R39" s="66"/>
      <c r="S39" s="66"/>
      <c r="U39" s="109"/>
      <c r="V39" s="109"/>
      <c r="W39" s="109"/>
      <c r="X39" s="4"/>
      <c r="Y39" s="4"/>
      <c r="Z39" s="4"/>
      <c r="AA39" s="4"/>
      <c r="AB39" s="4"/>
    </row>
    <row r="40" spans="2:28" s="3" customFormat="1" ht="14.5" thickTop="1" x14ac:dyDescent="0.3">
      <c r="B40" s="67"/>
      <c r="C40" s="68"/>
      <c r="D40" s="68"/>
      <c r="E40" s="68"/>
      <c r="F40" s="68"/>
      <c r="G40" s="68"/>
      <c r="H40" s="68"/>
      <c r="I40" s="68"/>
      <c r="J40" s="267"/>
      <c r="K40" s="268"/>
      <c r="L40" s="68"/>
      <c r="M40" s="68"/>
      <c r="N40" s="68"/>
      <c r="O40" s="68"/>
      <c r="P40" s="68"/>
      <c r="Q40" s="68"/>
      <c r="R40" s="68"/>
      <c r="S40" s="69"/>
      <c r="U40" s="109"/>
      <c r="V40" s="109"/>
      <c r="W40" s="109"/>
      <c r="X40" s="4"/>
      <c r="Y40" s="4"/>
      <c r="Z40" s="4"/>
      <c r="AA40" s="4"/>
      <c r="AB40" s="4"/>
    </row>
    <row r="41" spans="2:28" s="3" customFormat="1" ht="18" x14ac:dyDescent="0.4">
      <c r="B41" s="54"/>
      <c r="C41" s="100" t="s">
        <v>1316</v>
      </c>
      <c r="D41" s="5"/>
      <c r="E41" s="5"/>
      <c r="F41" s="5"/>
      <c r="G41" s="5"/>
      <c r="H41" s="5"/>
      <c r="I41" s="5"/>
      <c r="J41" s="233"/>
      <c r="K41" s="245"/>
      <c r="L41" s="5"/>
      <c r="M41" s="401" t="s">
        <v>1314</v>
      </c>
      <c r="N41" s="401"/>
      <c r="O41" s="5"/>
      <c r="P41" s="5"/>
      <c r="Q41" s="5"/>
      <c r="R41" s="5"/>
      <c r="S41" s="55"/>
      <c r="U41" s="109"/>
      <c r="V41" s="109"/>
      <c r="W41" s="109"/>
      <c r="X41" s="4"/>
      <c r="Y41" s="4"/>
      <c r="Z41" s="4"/>
      <c r="AA41" s="4"/>
      <c r="AB41" s="4"/>
    </row>
    <row r="42" spans="2:28" s="3" customFormat="1" x14ac:dyDescent="0.3">
      <c r="B42" s="54"/>
      <c r="C42" s="8"/>
      <c r="D42" s="5"/>
      <c r="E42" s="5"/>
      <c r="F42" s="5"/>
      <c r="G42" s="5"/>
      <c r="H42" s="5"/>
      <c r="I42" s="5"/>
      <c r="J42" s="252"/>
      <c r="K42" s="253"/>
      <c r="L42" s="5"/>
      <c r="M42" s="340" t="s">
        <v>1315</v>
      </c>
      <c r="N42" s="340"/>
      <c r="O42" s="5"/>
      <c r="P42" s="5"/>
      <c r="Q42" s="5"/>
      <c r="R42" s="5"/>
      <c r="S42" s="55"/>
      <c r="U42" s="109"/>
      <c r="V42" s="109"/>
      <c r="W42" s="109"/>
      <c r="X42" s="4"/>
      <c r="Y42" s="4"/>
      <c r="Z42" s="4"/>
      <c r="AA42" s="4"/>
      <c r="AB42" s="4"/>
    </row>
    <row r="43" spans="2:28" s="3" customFormat="1" x14ac:dyDescent="0.3">
      <c r="B43" s="54"/>
      <c r="C43" s="24">
        <v>2.1</v>
      </c>
      <c r="D43" s="10" t="s">
        <v>1307</v>
      </c>
      <c r="E43" s="5"/>
      <c r="F43" s="5"/>
      <c r="G43" s="5"/>
      <c r="H43" s="220" t="str">
        <f>IF(AND(ISNUMBER(J46), ISNUMBER(J47), SUM(J46:J47)&lt;&gt;J43), SUM(J46:J47), "")</f>
        <v/>
      </c>
      <c r="I43" s="255"/>
      <c r="J43" s="256"/>
      <c r="K43" s="399"/>
      <c r="L43" s="5"/>
      <c r="M43" s="256"/>
      <c r="N43" s="257"/>
      <c r="O43" s="5"/>
      <c r="P43" s="233" t="str">
        <f>IF(AND(ISNUMBER(J43), ISBLANK(M43)), "←  indicate the unit of measurement", "")</f>
        <v/>
      </c>
      <c r="Q43" s="245"/>
      <c r="R43" s="245"/>
      <c r="S43" s="249"/>
      <c r="U43" s="109"/>
      <c r="V43" s="109"/>
      <c r="W43" s="109"/>
      <c r="X43" s="4"/>
      <c r="Y43" s="4"/>
      <c r="Z43" s="4"/>
      <c r="AA43" s="4"/>
      <c r="AB43" s="4"/>
    </row>
    <row r="44" spans="2:28" s="3" customFormat="1" x14ac:dyDescent="0.3">
      <c r="B44" s="54"/>
      <c r="C44" s="26" t="s">
        <v>109</v>
      </c>
      <c r="D44" s="5" t="s">
        <v>1308</v>
      </c>
      <c r="E44" s="5"/>
      <c r="F44" s="5"/>
      <c r="G44" s="5"/>
      <c r="H44" s="233"/>
      <c r="I44" s="245"/>
      <c r="J44" s="397"/>
      <c r="K44" s="398"/>
      <c r="L44" s="5"/>
      <c r="M44" s="256"/>
      <c r="N44" s="257"/>
      <c r="O44" s="5"/>
      <c r="P44" s="233"/>
      <c r="Q44" s="245"/>
      <c r="R44" s="245"/>
      <c r="S44" s="249"/>
      <c r="U44" s="109"/>
      <c r="V44" s="109"/>
      <c r="W44" s="109"/>
      <c r="X44" s="4"/>
      <c r="Y44" s="4"/>
      <c r="Z44" s="4"/>
      <c r="AA44" s="4"/>
      <c r="AB44" s="4"/>
    </row>
    <row r="45" spans="2:28" s="3" customFormat="1" x14ac:dyDescent="0.3">
      <c r="B45" s="54"/>
      <c r="C45" s="26" t="s">
        <v>110</v>
      </c>
      <c r="D45" s="10" t="s">
        <v>1309</v>
      </c>
      <c r="E45" s="5"/>
      <c r="F45" s="5"/>
      <c r="G45" s="5"/>
      <c r="H45" s="5"/>
      <c r="I45" s="36"/>
      <c r="J45" s="262"/>
      <c r="K45" s="264"/>
      <c r="L45" s="5"/>
      <c r="M45" s="256"/>
      <c r="N45" s="257"/>
      <c r="O45" s="5"/>
      <c r="P45" s="5"/>
      <c r="Q45" s="36"/>
      <c r="R45" s="36"/>
      <c r="S45" s="86"/>
      <c r="U45" s="109"/>
      <c r="V45" s="109"/>
      <c r="W45" s="109"/>
      <c r="X45" s="4"/>
      <c r="Y45" s="4"/>
      <c r="Z45" s="4"/>
      <c r="AA45" s="4"/>
      <c r="AB45" s="4"/>
    </row>
    <row r="46" spans="2:28" s="3" customFormat="1" x14ac:dyDescent="0.3">
      <c r="B46" s="54"/>
      <c r="C46" s="26" t="s">
        <v>111</v>
      </c>
      <c r="D46" s="5" t="s">
        <v>1310</v>
      </c>
      <c r="E46" s="5"/>
      <c r="F46" s="5"/>
      <c r="G46" s="5"/>
      <c r="H46" s="233"/>
      <c r="I46" s="245"/>
      <c r="J46" s="251"/>
      <c r="K46" s="339"/>
      <c r="L46" s="5"/>
      <c r="M46" s="256"/>
      <c r="N46" s="257"/>
      <c r="O46" s="5"/>
      <c r="P46" s="233" t="str">
        <f>IF(AND(ISNUMBER(J46), ISBLANK(M46)), "←  indicate the unit of measurement", "")</f>
        <v/>
      </c>
      <c r="Q46" s="245"/>
      <c r="R46" s="245"/>
      <c r="S46" s="249"/>
      <c r="U46" s="109"/>
      <c r="V46" s="109"/>
      <c r="W46" s="109"/>
      <c r="X46" s="4"/>
      <c r="Y46" s="4"/>
      <c r="Z46" s="4"/>
      <c r="AA46" s="4"/>
      <c r="AB46" s="4"/>
    </row>
    <row r="47" spans="2:28" s="3" customFormat="1" x14ac:dyDescent="0.3">
      <c r="B47" s="54"/>
      <c r="C47" s="27" t="s">
        <v>112</v>
      </c>
      <c r="D47" s="38" t="s">
        <v>1312</v>
      </c>
      <c r="E47" s="5"/>
      <c r="F47" s="5"/>
      <c r="G47" s="5"/>
      <c r="H47" s="233"/>
      <c r="I47" s="245"/>
      <c r="J47" s="251"/>
      <c r="K47" s="339"/>
      <c r="L47" s="5"/>
      <c r="M47" s="256"/>
      <c r="N47" s="257"/>
      <c r="O47" s="5"/>
      <c r="P47" s="233" t="str">
        <f>IF(AND(ISNUMBER(J47), ISBLANK(M47)), "←  indicate the unit of measurement", "")</f>
        <v/>
      </c>
      <c r="Q47" s="245"/>
      <c r="R47" s="245"/>
      <c r="S47" s="249"/>
      <c r="U47" s="109"/>
      <c r="V47" s="109"/>
      <c r="W47" s="109"/>
      <c r="X47" s="4"/>
      <c r="Y47" s="4"/>
      <c r="Z47" s="4"/>
      <c r="AA47" s="4"/>
      <c r="AB47" s="4"/>
    </row>
    <row r="48" spans="2:28" s="3" customFormat="1" x14ac:dyDescent="0.3">
      <c r="B48" s="54"/>
      <c r="C48" s="27" t="s">
        <v>113</v>
      </c>
      <c r="D48" s="34" t="s">
        <v>1311</v>
      </c>
      <c r="E48" s="5"/>
      <c r="F48" s="5"/>
      <c r="G48" s="5"/>
      <c r="H48" s="233"/>
      <c r="I48" s="245"/>
      <c r="J48" s="397"/>
      <c r="K48" s="398"/>
      <c r="L48" s="5"/>
      <c r="M48" s="256"/>
      <c r="N48" s="257"/>
      <c r="O48" s="5"/>
      <c r="P48" s="233"/>
      <c r="Q48" s="245"/>
      <c r="R48" s="245"/>
      <c r="S48" s="249"/>
      <c r="U48" s="109"/>
      <c r="V48" s="109"/>
      <c r="W48" s="109"/>
      <c r="X48" s="4"/>
      <c r="Y48" s="4"/>
      <c r="Z48" s="4"/>
      <c r="AA48" s="4"/>
      <c r="AB48" s="4"/>
    </row>
    <row r="49" spans="2:28" s="3" customFormat="1" x14ac:dyDescent="0.3">
      <c r="B49" s="54"/>
      <c r="C49" s="27" t="s">
        <v>114</v>
      </c>
      <c r="D49" s="34" t="s">
        <v>1313</v>
      </c>
      <c r="E49" s="5"/>
      <c r="F49" s="5"/>
      <c r="G49" s="5"/>
      <c r="H49" s="233"/>
      <c r="I49" s="245"/>
      <c r="J49" s="397"/>
      <c r="K49" s="398"/>
      <c r="L49" s="5"/>
      <c r="M49" s="256"/>
      <c r="N49" s="257"/>
      <c r="O49" s="5"/>
      <c r="P49" s="233"/>
      <c r="Q49" s="245"/>
      <c r="R49" s="245"/>
      <c r="S49" s="249"/>
      <c r="U49" s="109"/>
      <c r="V49" s="109"/>
      <c r="W49" s="109"/>
      <c r="X49" s="4"/>
      <c r="Y49" s="4"/>
      <c r="Z49" s="4"/>
      <c r="AA49" s="4"/>
      <c r="AB49" s="4"/>
    </row>
    <row r="50" spans="2:28" s="3" customFormat="1" x14ac:dyDescent="0.3">
      <c r="B50" s="54"/>
      <c r="C50" s="43"/>
      <c r="D50" s="8"/>
      <c r="E50" s="5"/>
      <c r="F50" s="5"/>
      <c r="G50" s="5"/>
      <c r="H50" s="5"/>
      <c r="I50" s="36"/>
      <c r="J50" s="36"/>
      <c r="K50" s="36"/>
      <c r="L50" s="5"/>
      <c r="M50" s="5"/>
      <c r="N50" s="5"/>
      <c r="O50" s="5"/>
      <c r="P50" s="5"/>
      <c r="Q50" s="36"/>
      <c r="R50" s="36"/>
      <c r="S50" s="86"/>
      <c r="U50" s="109"/>
      <c r="V50" s="109"/>
      <c r="W50" s="109"/>
      <c r="X50" s="4"/>
      <c r="Y50" s="4"/>
      <c r="Z50" s="4"/>
      <c r="AA50" s="4"/>
      <c r="AB50" s="4"/>
    </row>
    <row r="51" spans="2:28" s="3" customFormat="1" x14ac:dyDescent="0.3">
      <c r="B51" s="54"/>
      <c r="C51" s="28">
        <v>2.2000000000000002</v>
      </c>
      <c r="D51" s="334" t="s">
        <v>1441</v>
      </c>
      <c r="E51" s="334"/>
      <c r="F51" s="334"/>
      <c r="G51" s="5"/>
      <c r="H51" s="5"/>
      <c r="I51" s="5"/>
      <c r="J51" s="340"/>
      <c r="K51" s="340"/>
      <c r="L51" s="5"/>
      <c r="M51" s="5"/>
      <c r="N51" s="5"/>
      <c r="O51" s="5"/>
      <c r="P51" s="5"/>
      <c r="Q51" s="36"/>
      <c r="R51" s="36"/>
      <c r="S51" s="86"/>
      <c r="U51" s="109"/>
      <c r="V51" s="109"/>
      <c r="W51" s="109"/>
      <c r="X51" s="4"/>
      <c r="Y51" s="4"/>
      <c r="Z51" s="4"/>
      <c r="AA51" s="4"/>
      <c r="AB51" s="4"/>
    </row>
    <row r="52" spans="2:28" s="3" customFormat="1" x14ac:dyDescent="0.3">
      <c r="B52" s="54"/>
      <c r="C52" s="26" t="s">
        <v>115</v>
      </c>
      <c r="D52" s="232" t="s">
        <v>1317</v>
      </c>
      <c r="E52" s="233"/>
      <c r="F52" s="233"/>
      <c r="G52" s="233"/>
      <c r="H52" s="233"/>
      <c r="I52" s="234"/>
      <c r="J52" s="251"/>
      <c r="K52" s="339"/>
      <c r="L52" s="5"/>
      <c r="M52" s="5"/>
      <c r="N52" s="5"/>
      <c r="O52" s="5"/>
      <c r="P52" s="5"/>
      <c r="Q52" s="36"/>
      <c r="R52" s="36"/>
      <c r="S52" s="86"/>
      <c r="U52" s="109"/>
      <c r="V52" s="109"/>
      <c r="W52" s="109"/>
      <c r="X52" s="4"/>
      <c r="Y52" s="4"/>
      <c r="Z52" s="4"/>
      <c r="AA52" s="4"/>
      <c r="AB52" s="4"/>
    </row>
    <row r="53" spans="2:28" s="3" customFormat="1" x14ac:dyDescent="0.3">
      <c r="B53" s="54"/>
      <c r="C53" s="26" t="s">
        <v>116</v>
      </c>
      <c r="D53" s="232" t="s">
        <v>1318</v>
      </c>
      <c r="E53" s="233"/>
      <c r="F53" s="233"/>
      <c r="G53" s="233"/>
      <c r="H53" s="233"/>
      <c r="I53" s="234"/>
      <c r="J53" s="251"/>
      <c r="K53" s="339"/>
      <c r="L53" s="5"/>
      <c r="M53" s="5"/>
      <c r="N53" s="5"/>
      <c r="O53" s="5"/>
      <c r="P53" s="5"/>
      <c r="Q53" s="36"/>
      <c r="R53" s="36"/>
      <c r="S53" s="86"/>
      <c r="U53" s="109"/>
      <c r="V53" s="109"/>
      <c r="W53" s="109"/>
      <c r="X53" s="4"/>
      <c r="Y53" s="4"/>
      <c r="Z53" s="4"/>
      <c r="AA53" s="4"/>
      <c r="AB53" s="4"/>
    </row>
    <row r="54" spans="2:28" s="11" customFormat="1" ht="14.5" x14ac:dyDescent="0.35">
      <c r="B54" s="54"/>
      <c r="C54" s="26" t="s">
        <v>117</v>
      </c>
      <c r="D54" s="233" t="s">
        <v>1319</v>
      </c>
      <c r="E54" s="402"/>
      <c r="F54" s="402"/>
      <c r="G54" s="402"/>
      <c r="H54" s="402"/>
      <c r="I54" s="404"/>
      <c r="J54" s="251"/>
      <c r="K54" s="339"/>
      <c r="L54" s="5"/>
      <c r="M54" s="5"/>
      <c r="N54" s="5"/>
      <c r="O54" s="5"/>
      <c r="P54" s="5"/>
      <c r="Q54" s="36"/>
      <c r="R54" s="36"/>
      <c r="S54" s="86"/>
      <c r="U54" s="110"/>
      <c r="V54" s="110"/>
      <c r="W54" s="110"/>
      <c r="X54" s="12"/>
      <c r="Y54" s="12"/>
      <c r="Z54" s="12"/>
      <c r="AA54" s="12"/>
      <c r="AB54" s="12"/>
    </row>
    <row r="55" spans="2:28" s="3" customFormat="1" x14ac:dyDescent="0.3">
      <c r="B55" s="54"/>
      <c r="C55" s="26" t="s">
        <v>118</v>
      </c>
      <c r="D55" s="232" t="s">
        <v>1320</v>
      </c>
      <c r="E55" s="233"/>
      <c r="F55" s="233"/>
      <c r="G55" s="233"/>
      <c r="H55" s="233"/>
      <c r="I55" s="234"/>
      <c r="J55" s="262"/>
      <c r="K55" s="264"/>
      <c r="L55" s="5"/>
      <c r="M55" s="5"/>
      <c r="N55" s="5"/>
      <c r="O55" s="5"/>
      <c r="P55" s="5"/>
      <c r="Q55" s="36"/>
      <c r="R55" s="36"/>
      <c r="S55" s="86"/>
      <c r="U55" s="109"/>
      <c r="V55" s="109"/>
      <c r="W55" s="109"/>
      <c r="X55" s="4"/>
      <c r="Y55" s="4"/>
      <c r="Z55" s="4"/>
      <c r="AA55" s="4"/>
      <c r="AB55" s="4"/>
    </row>
    <row r="56" spans="2:28" s="3" customFormat="1" x14ac:dyDescent="0.3">
      <c r="B56" s="54"/>
      <c r="C56" s="26" t="s">
        <v>119</v>
      </c>
      <c r="D56" s="232" t="s">
        <v>1321</v>
      </c>
      <c r="E56" s="233"/>
      <c r="F56" s="233"/>
      <c r="G56" s="233"/>
      <c r="H56" s="233"/>
      <c r="I56" s="234"/>
      <c r="J56" s="262"/>
      <c r="K56" s="264"/>
      <c r="L56" s="5"/>
      <c r="M56" s="5"/>
      <c r="N56" s="5"/>
      <c r="O56" s="5"/>
      <c r="P56" s="5"/>
      <c r="Q56" s="36"/>
      <c r="R56" s="36"/>
      <c r="S56" s="86"/>
      <c r="U56" s="109"/>
      <c r="V56" s="109"/>
      <c r="W56" s="109"/>
      <c r="X56" s="4"/>
      <c r="Y56" s="4"/>
      <c r="Z56" s="4"/>
      <c r="AA56" s="4"/>
      <c r="AB56" s="4"/>
    </row>
    <row r="57" spans="2:28" s="3" customFormat="1" x14ac:dyDescent="0.3">
      <c r="B57" s="54"/>
      <c r="C57" s="27" t="s">
        <v>120</v>
      </c>
      <c r="D57" s="403" t="s">
        <v>1322</v>
      </c>
      <c r="E57" s="235"/>
      <c r="F57" s="235"/>
      <c r="G57" s="235"/>
      <c r="H57" s="235"/>
      <c r="I57" s="236"/>
      <c r="J57" s="262"/>
      <c r="K57" s="264"/>
      <c r="L57" s="5"/>
      <c r="M57" s="5"/>
      <c r="N57" s="5"/>
      <c r="O57" s="5"/>
      <c r="P57" s="5"/>
      <c r="Q57" s="36"/>
      <c r="R57" s="36"/>
      <c r="S57" s="86"/>
      <c r="U57" s="109"/>
      <c r="V57" s="109"/>
      <c r="W57" s="109"/>
      <c r="X57" s="4"/>
      <c r="Y57" s="4"/>
      <c r="Z57" s="4"/>
      <c r="AA57" s="4"/>
      <c r="AB57" s="4"/>
    </row>
    <row r="58" spans="2:28" s="3" customFormat="1" x14ac:dyDescent="0.3">
      <c r="B58" s="54"/>
      <c r="C58" s="26" t="s">
        <v>121</v>
      </c>
      <c r="D58" s="237" t="s">
        <v>1323</v>
      </c>
      <c r="E58" s="233"/>
      <c r="F58" s="233"/>
      <c r="G58" s="233"/>
      <c r="H58" s="233"/>
      <c r="I58" s="234"/>
      <c r="J58" s="262"/>
      <c r="K58" s="264"/>
      <c r="L58" s="5"/>
      <c r="M58" s="5"/>
      <c r="N58" s="5"/>
      <c r="O58" s="5"/>
      <c r="P58" s="5"/>
      <c r="Q58" s="36"/>
      <c r="R58" s="36"/>
      <c r="S58" s="86"/>
      <c r="U58" s="109"/>
      <c r="V58" s="109"/>
      <c r="W58" s="109"/>
      <c r="X58" s="4"/>
      <c r="Y58" s="4"/>
      <c r="Z58" s="4"/>
      <c r="AA58" s="4"/>
      <c r="AB58" s="4"/>
    </row>
    <row r="59" spans="2:28" s="11" customFormat="1" ht="14.5" thickBot="1" x14ac:dyDescent="0.35">
      <c r="B59" s="56"/>
      <c r="C59" s="44"/>
      <c r="D59" s="44"/>
      <c r="E59" s="44"/>
      <c r="F59" s="44"/>
      <c r="G59" s="44"/>
      <c r="H59" s="44"/>
      <c r="I59" s="44"/>
      <c r="J59" s="323"/>
      <c r="K59" s="323"/>
      <c r="L59" s="44"/>
      <c r="M59" s="282"/>
      <c r="N59" s="282"/>
      <c r="O59" s="44"/>
      <c r="P59" s="324"/>
      <c r="Q59" s="324"/>
      <c r="R59" s="324"/>
      <c r="S59" s="325"/>
      <c r="U59" s="110"/>
      <c r="V59" s="110"/>
      <c r="W59" s="110"/>
      <c r="X59" s="12"/>
      <c r="Y59" s="12"/>
      <c r="Z59" s="12"/>
      <c r="AA59" s="12"/>
      <c r="AB59" s="12"/>
    </row>
    <row r="60" spans="2:28" s="3" customFormat="1" ht="15" thickTop="1" thickBot="1" x14ac:dyDescent="0.35">
      <c r="B60" s="45"/>
      <c r="C60" s="45"/>
      <c r="D60" s="45"/>
      <c r="E60" s="45"/>
      <c r="F60" s="45"/>
      <c r="G60" s="45"/>
      <c r="H60" s="45"/>
      <c r="I60" s="45"/>
      <c r="J60" s="45"/>
      <c r="K60" s="45"/>
      <c r="L60" s="45"/>
      <c r="M60" s="45"/>
      <c r="N60" s="45"/>
      <c r="O60" s="45"/>
      <c r="P60" s="45"/>
      <c r="Q60" s="45"/>
      <c r="R60" s="45"/>
      <c r="S60" s="45"/>
      <c r="U60" s="109"/>
      <c r="V60" s="109"/>
      <c r="W60" s="109"/>
      <c r="X60" s="4"/>
      <c r="Y60" s="4"/>
      <c r="Z60" s="4"/>
      <c r="AA60" s="4"/>
      <c r="AB60" s="4"/>
    </row>
    <row r="61" spans="2:28" s="4" customFormat="1" ht="14.5" thickTop="1" x14ac:dyDescent="0.3">
      <c r="B61" s="67"/>
      <c r="C61" s="68"/>
      <c r="D61" s="68"/>
      <c r="E61" s="68"/>
      <c r="F61" s="68"/>
      <c r="G61" s="68"/>
      <c r="H61" s="68"/>
      <c r="I61" s="68"/>
      <c r="J61" s="68"/>
      <c r="K61" s="68"/>
      <c r="L61" s="68"/>
      <c r="M61" s="68"/>
      <c r="N61" s="68"/>
      <c r="O61" s="68"/>
      <c r="P61" s="90"/>
      <c r="Q61" s="68"/>
      <c r="R61" s="91"/>
      <c r="S61" s="70"/>
      <c r="U61" s="109"/>
      <c r="V61" s="109"/>
      <c r="W61" s="109"/>
    </row>
    <row r="62" spans="2:28" s="4" customFormat="1" ht="15.5" x14ac:dyDescent="0.35">
      <c r="B62" s="54"/>
      <c r="C62" s="154" t="s">
        <v>1330</v>
      </c>
      <c r="D62" s="5"/>
      <c r="E62" s="5"/>
      <c r="F62" s="5"/>
      <c r="G62" s="5"/>
      <c r="H62" s="5"/>
      <c r="I62" s="5"/>
      <c r="J62" s="5"/>
      <c r="K62" s="5"/>
      <c r="L62" s="5"/>
      <c r="M62" s="53"/>
      <c r="N62" s="5"/>
      <c r="O62" s="5"/>
      <c r="P62" s="5"/>
      <c r="Q62" s="5"/>
      <c r="R62" s="5"/>
      <c r="S62" s="71"/>
      <c r="U62" s="109"/>
      <c r="V62" s="109"/>
      <c r="W62" s="109"/>
    </row>
    <row r="63" spans="2:28" s="4" customFormat="1" ht="18.5" thickBot="1" x14ac:dyDescent="0.45">
      <c r="B63" s="54"/>
      <c r="C63" s="100"/>
      <c r="D63" s="5"/>
      <c r="E63" s="5"/>
      <c r="F63" s="5"/>
      <c r="G63" s="5"/>
      <c r="H63" s="5"/>
      <c r="I63" s="5"/>
      <c r="J63" s="5"/>
      <c r="K63" s="5"/>
      <c r="L63" s="5"/>
      <c r="M63" s="53"/>
      <c r="N63" s="5"/>
      <c r="O63" s="5"/>
      <c r="P63" s="5"/>
      <c r="Q63" s="5"/>
      <c r="R63" s="5"/>
      <c r="S63" s="71"/>
      <c r="U63" s="109"/>
      <c r="V63" s="109"/>
      <c r="W63" s="109"/>
    </row>
    <row r="64" spans="2:28" s="4" customFormat="1" ht="14.5" thickBot="1" x14ac:dyDescent="0.35">
      <c r="B64" s="54"/>
      <c r="C64" s="9">
        <v>3.1</v>
      </c>
      <c r="D64" s="162" t="s">
        <v>1324</v>
      </c>
      <c r="E64" s="5"/>
      <c r="F64" s="5"/>
      <c r="G64" s="5"/>
      <c r="H64" s="5"/>
      <c r="I64" s="5"/>
      <c r="J64" s="5"/>
      <c r="K64" s="238"/>
      <c r="L64" s="239"/>
      <c r="M64" s="240"/>
      <c r="N64" s="5"/>
      <c r="O64" s="220" t="str">
        <f>IF(AND(ISNUMBER(K64), ISNUMBER(K67), K64&gt;K67), "5.2 &lt; 5.1", "")</f>
        <v/>
      </c>
      <c r="P64" s="354"/>
      <c r="Q64" s="354"/>
      <c r="R64" s="92"/>
      <c r="S64" s="71"/>
      <c r="U64" s="109"/>
      <c r="V64" s="109"/>
      <c r="W64" s="109"/>
    </row>
    <row r="65" spans="2:28" ht="15" thickBot="1" x14ac:dyDescent="0.35">
      <c r="B65" s="54"/>
      <c r="C65" s="30" t="s">
        <v>19</v>
      </c>
      <c r="D65" s="405" t="s">
        <v>1328</v>
      </c>
      <c r="E65" s="406"/>
      <c r="F65" s="5"/>
      <c r="G65" s="5"/>
      <c r="H65" s="5"/>
      <c r="I65" s="5"/>
      <c r="J65" s="5"/>
      <c r="K65" s="238"/>
      <c r="L65" s="239"/>
      <c r="M65" s="240"/>
      <c r="N65" s="5"/>
      <c r="O65" s="31"/>
      <c r="P65" s="33"/>
      <c r="Q65" s="33"/>
      <c r="R65" s="92"/>
      <c r="S65" s="71"/>
    </row>
    <row r="66" spans="2:28" s="3" customFormat="1" ht="15" thickBot="1" x14ac:dyDescent="0.35">
      <c r="B66" s="54"/>
      <c r="C66" s="30" t="s">
        <v>21</v>
      </c>
      <c r="D66" s="405" t="s">
        <v>1329</v>
      </c>
      <c r="E66" s="406"/>
      <c r="F66" s="5"/>
      <c r="G66" s="5"/>
      <c r="H66" s="5"/>
      <c r="I66" s="5"/>
      <c r="J66" s="5"/>
      <c r="K66" s="238"/>
      <c r="L66" s="239"/>
      <c r="M66" s="240"/>
      <c r="N66" s="5"/>
      <c r="O66" s="31"/>
      <c r="P66" s="33"/>
      <c r="Q66" s="33"/>
      <c r="R66" s="92"/>
      <c r="S66" s="71"/>
      <c r="U66" s="109"/>
      <c r="V66" s="109"/>
      <c r="W66" s="109"/>
      <c r="X66" s="4"/>
      <c r="Y66" s="4"/>
      <c r="Z66" s="4"/>
      <c r="AA66" s="4"/>
      <c r="AB66" s="4"/>
    </row>
    <row r="67" spans="2:28" s="11" customFormat="1" ht="14.5" thickBot="1" x14ac:dyDescent="0.35">
      <c r="B67" s="54"/>
      <c r="C67" s="9">
        <v>3.2</v>
      </c>
      <c r="D67" s="162" t="s">
        <v>1325</v>
      </c>
      <c r="E67" s="5"/>
      <c r="F67" s="5"/>
      <c r="G67" s="5"/>
      <c r="H67" s="5"/>
      <c r="I67" s="5"/>
      <c r="J67" s="5"/>
      <c r="K67" s="238"/>
      <c r="L67" s="355"/>
      <c r="M67" s="356"/>
      <c r="N67" s="5"/>
      <c r="O67" s="220" t="str">
        <f>IF(AND(ISNUMBER(K64), ISNUMBER(K67), K67&lt;K64), "5.1 &gt; 5.2", "")</f>
        <v/>
      </c>
      <c r="P67" s="354"/>
      <c r="Q67" s="354"/>
      <c r="R67" s="92"/>
      <c r="S67" s="71"/>
      <c r="U67" s="110"/>
      <c r="V67" s="110"/>
      <c r="W67" s="110"/>
      <c r="X67" s="12"/>
      <c r="Y67" s="12"/>
      <c r="Z67" s="12"/>
      <c r="AA67" s="12"/>
      <c r="AB67" s="12"/>
    </row>
    <row r="68" spans="2:28" x14ac:dyDescent="0.3">
      <c r="B68" s="54"/>
      <c r="C68" s="30"/>
      <c r="D68" s="163" t="s">
        <v>1326</v>
      </c>
      <c r="E68" s="5"/>
      <c r="F68" s="5"/>
      <c r="G68" s="5"/>
      <c r="H68" s="5"/>
      <c r="I68" s="5"/>
      <c r="J68" s="5"/>
      <c r="K68" s="5"/>
      <c r="L68" s="5"/>
      <c r="M68" s="5"/>
      <c r="N68" s="5"/>
      <c r="O68" s="5"/>
      <c r="P68" s="5"/>
      <c r="Q68" s="5"/>
      <c r="R68" s="92"/>
      <c r="S68" s="71"/>
    </row>
    <row r="69" spans="2:28" s="3" customFormat="1" x14ac:dyDescent="0.3">
      <c r="B69" s="54"/>
      <c r="C69" s="30"/>
      <c r="D69" s="163" t="s">
        <v>1327</v>
      </c>
      <c r="E69" s="5"/>
      <c r="F69" s="5"/>
      <c r="G69" s="5"/>
      <c r="H69" s="5"/>
      <c r="I69" s="5"/>
      <c r="J69" s="5"/>
      <c r="K69" s="5"/>
      <c r="L69" s="5"/>
      <c r="M69" s="5"/>
      <c r="N69" s="5"/>
      <c r="O69" s="5"/>
      <c r="P69" s="5"/>
      <c r="Q69" s="5"/>
      <c r="R69" s="92"/>
      <c r="S69" s="71"/>
      <c r="U69" s="109"/>
      <c r="V69" s="109"/>
      <c r="W69" s="109"/>
      <c r="X69" s="4"/>
      <c r="Y69" s="4"/>
      <c r="Z69" s="4"/>
      <c r="AA69" s="4"/>
      <c r="AB69" s="4"/>
    </row>
    <row r="70" spans="2:28" s="3" customFormat="1" ht="14.5" thickBot="1" x14ac:dyDescent="0.35">
      <c r="B70" s="56"/>
      <c r="C70" s="44"/>
      <c r="D70" s="44"/>
      <c r="E70" s="44"/>
      <c r="F70" s="44"/>
      <c r="G70" s="44"/>
      <c r="H70" s="44"/>
      <c r="I70" s="44"/>
      <c r="J70" s="44"/>
      <c r="K70" s="44"/>
      <c r="L70" s="44"/>
      <c r="M70" s="282"/>
      <c r="N70" s="282"/>
      <c r="O70" s="44"/>
      <c r="P70" s="282"/>
      <c r="Q70" s="282"/>
      <c r="R70" s="44"/>
      <c r="S70" s="57"/>
      <c r="U70" s="109"/>
      <c r="V70" s="109"/>
      <c r="W70" s="109"/>
      <c r="X70" s="4"/>
      <c r="Y70" s="4"/>
      <c r="Z70" s="4"/>
      <c r="AA70" s="4"/>
      <c r="AB70" s="4"/>
    </row>
    <row r="71" spans="2:28" s="3" customFormat="1" ht="15" thickTop="1" thickBot="1" x14ac:dyDescent="0.35">
      <c r="B71" s="45"/>
      <c r="C71" s="45"/>
      <c r="D71" s="45"/>
      <c r="E71" s="45"/>
      <c r="F71" s="45"/>
      <c r="G71" s="45"/>
      <c r="H71" s="45"/>
      <c r="I71" s="45"/>
      <c r="J71" s="45"/>
      <c r="K71" s="45"/>
      <c r="L71" s="45"/>
      <c r="M71" s="45"/>
      <c r="N71" s="45"/>
      <c r="O71" s="45"/>
      <c r="P71" s="45"/>
      <c r="Q71" s="45"/>
      <c r="R71" s="45"/>
      <c r="S71" s="45"/>
      <c r="U71" s="109"/>
      <c r="V71" s="109"/>
      <c r="W71" s="109"/>
      <c r="X71" s="4"/>
      <c r="Y71" s="4"/>
      <c r="Z71" s="4"/>
      <c r="AA71" s="4"/>
      <c r="AB71" s="4"/>
    </row>
    <row r="72" spans="2:28" s="3" customFormat="1" ht="14.5" thickTop="1" x14ac:dyDescent="0.3">
      <c r="B72" s="67"/>
      <c r="C72" s="68"/>
      <c r="D72" s="68"/>
      <c r="E72" s="68"/>
      <c r="F72" s="68"/>
      <c r="G72" s="68"/>
      <c r="H72" s="68"/>
      <c r="I72" s="68"/>
      <c r="J72" s="68"/>
      <c r="K72" s="68"/>
      <c r="L72" s="68"/>
      <c r="M72" s="68"/>
      <c r="N72" s="68"/>
      <c r="O72" s="68"/>
      <c r="P72" s="68"/>
      <c r="Q72" s="68"/>
      <c r="R72" s="68"/>
      <c r="S72" s="69"/>
      <c r="U72" s="109"/>
      <c r="V72" s="109"/>
      <c r="W72" s="109"/>
      <c r="X72" s="4"/>
      <c r="Y72" s="4"/>
      <c r="Z72" s="4"/>
      <c r="AA72" s="4"/>
      <c r="AB72" s="4"/>
    </row>
    <row r="73" spans="2:28" s="3" customFormat="1" ht="18" x14ac:dyDescent="0.4">
      <c r="B73" s="54"/>
      <c r="C73" s="100" t="s">
        <v>1537</v>
      </c>
      <c r="D73" s="5"/>
      <c r="E73" s="5"/>
      <c r="F73" s="5"/>
      <c r="G73" s="5"/>
      <c r="H73" s="5"/>
      <c r="I73" s="5"/>
      <c r="J73" s="5"/>
      <c r="K73" s="5"/>
      <c r="L73" s="5"/>
      <c r="M73" s="5"/>
      <c r="N73" s="5"/>
      <c r="O73" s="5"/>
      <c r="P73" s="5"/>
      <c r="Q73" s="5"/>
      <c r="R73" s="5"/>
      <c r="S73" s="55"/>
      <c r="U73" s="109"/>
      <c r="V73" s="109"/>
      <c r="W73" s="109"/>
      <c r="X73" s="4"/>
      <c r="Y73" s="4"/>
      <c r="Z73" s="4"/>
      <c r="AA73" s="4"/>
      <c r="AB73" s="4"/>
    </row>
    <row r="74" spans="2:28" s="3" customFormat="1" ht="14.5" thickBot="1" x14ac:dyDescent="0.35">
      <c r="B74" s="54"/>
      <c r="C74" s="5"/>
      <c r="D74" s="7"/>
      <c r="E74" s="5"/>
      <c r="F74" s="5"/>
      <c r="G74" s="5"/>
      <c r="H74" s="5"/>
      <c r="I74" s="5"/>
      <c r="J74" s="5"/>
      <c r="K74" s="349" t="s">
        <v>1588</v>
      </c>
      <c r="L74" s="349"/>
      <c r="M74" s="349"/>
      <c r="N74" s="72"/>
      <c r="O74" s="349" t="s">
        <v>1589</v>
      </c>
      <c r="P74" s="349"/>
      <c r="Q74" s="349"/>
      <c r="R74" s="5"/>
      <c r="S74" s="55"/>
      <c r="U74" s="109"/>
      <c r="V74" s="109"/>
      <c r="W74" s="109"/>
      <c r="X74" s="4"/>
      <c r="Y74" s="4"/>
      <c r="Z74" s="4"/>
      <c r="AA74" s="4"/>
      <c r="AB74" s="4"/>
    </row>
    <row r="75" spans="2:28" s="3" customFormat="1" ht="16.5" thickTop="1" thickBot="1" x14ac:dyDescent="0.4">
      <c r="B75" s="54"/>
      <c r="C75" s="102">
        <v>4</v>
      </c>
      <c r="D75" s="103" t="s">
        <v>1331</v>
      </c>
      <c r="E75" s="104"/>
      <c r="F75" s="103"/>
      <c r="G75" s="74"/>
      <c r="H75" s="74"/>
      <c r="I75" s="227" t="str">
        <f>IF((SUM(K77, K95, K101, K120))&lt;&gt;K75,(SUM(K77, K95, K101, K120)),"")</f>
        <v/>
      </c>
      <c r="J75" s="227"/>
      <c r="K75" s="350">
        <f>SUM(K77,K95,K101,K120)</f>
        <v>0</v>
      </c>
      <c r="L75" s="351"/>
      <c r="M75" s="352"/>
      <c r="N75" s="75"/>
      <c r="O75" s="350">
        <f>SUM(O77,O95,O101,O120)</f>
        <v>0</v>
      </c>
      <c r="P75" s="351"/>
      <c r="Q75" s="352"/>
      <c r="R75" s="93" t="str">
        <f>IF((SUM(O77, O95, O101, O120))&lt;&gt;O75,(SUM(O77, O95, O101, O120)),"")</f>
        <v/>
      </c>
      <c r="S75" s="55"/>
      <c r="U75" s="111"/>
      <c r="V75" s="111"/>
      <c r="W75" s="111"/>
      <c r="X75" s="112"/>
      <c r="Y75" s="15"/>
      <c r="Z75" s="15"/>
      <c r="AA75" s="15"/>
      <c r="AB75" s="4"/>
    </row>
    <row r="76" spans="2:28" s="3" customFormat="1" ht="15" thickTop="1" thickBot="1" x14ac:dyDescent="0.35">
      <c r="B76" s="54"/>
      <c r="C76" s="5"/>
      <c r="D76" s="7"/>
      <c r="E76" s="5"/>
      <c r="F76" s="5"/>
      <c r="G76" s="5"/>
      <c r="H76" s="5"/>
      <c r="I76" s="220"/>
      <c r="J76" s="225"/>
      <c r="K76" s="353"/>
      <c r="L76" s="353"/>
      <c r="M76" s="353"/>
      <c r="N76" s="31"/>
      <c r="O76" s="353"/>
      <c r="P76" s="353"/>
      <c r="Q76" s="353"/>
      <c r="R76" s="220"/>
      <c r="S76" s="285"/>
      <c r="U76" s="109"/>
      <c r="V76" s="109"/>
      <c r="W76" s="109"/>
      <c r="X76" s="4"/>
      <c r="Y76" s="4"/>
      <c r="Z76" s="4"/>
      <c r="AA76" s="4"/>
      <c r="AB76" s="4"/>
    </row>
    <row r="77" spans="2:28" s="3" customFormat="1" ht="14.5" thickBot="1" x14ac:dyDescent="0.35">
      <c r="B77" s="54"/>
      <c r="C77" s="28">
        <v>4.0999999999999996</v>
      </c>
      <c r="D77" s="29" t="s">
        <v>1260</v>
      </c>
      <c r="E77" s="31"/>
      <c r="F77" s="31"/>
      <c r="G77" s="31"/>
      <c r="H77" s="31"/>
      <c r="I77" s="31"/>
      <c r="J77" s="31"/>
      <c r="K77" s="360">
        <f>SUM(K79,K85,K91:M93)</f>
        <v>0</v>
      </c>
      <c r="L77" s="361"/>
      <c r="M77" s="362"/>
      <c r="N77" s="31"/>
      <c r="O77" s="360">
        <f>SUM(O79,O85,O91:Q93)</f>
        <v>0</v>
      </c>
      <c r="P77" s="361"/>
      <c r="Q77" s="362"/>
      <c r="R77" s="297" t="str">
        <f>IF(SUM(O80:O83,O86:O89,O91:O93)&lt;&gt;O77, SUM(O80:O83,O86:O89,O91:O93), "")</f>
        <v/>
      </c>
      <c r="S77" s="285"/>
      <c r="U77" s="109"/>
      <c r="V77" s="109"/>
      <c r="W77" s="109"/>
      <c r="X77" s="4"/>
      <c r="Y77" s="4"/>
      <c r="Z77" s="4"/>
      <c r="AA77" s="4"/>
      <c r="AB77" s="4"/>
    </row>
    <row r="78" spans="2:28" s="3" customFormat="1" x14ac:dyDescent="0.3">
      <c r="B78" s="54"/>
      <c r="C78" s="5"/>
      <c r="D78" s="7"/>
      <c r="E78" s="5"/>
      <c r="F78" s="5"/>
      <c r="G78" s="5"/>
      <c r="H78" s="5"/>
      <c r="I78" s="220"/>
      <c r="J78" s="225"/>
      <c r="K78" s="363"/>
      <c r="L78" s="363"/>
      <c r="M78" s="363"/>
      <c r="N78" s="31"/>
      <c r="O78" s="363"/>
      <c r="P78" s="363"/>
      <c r="Q78" s="363"/>
      <c r="R78" s="31"/>
      <c r="S78" s="80"/>
      <c r="U78" s="109"/>
      <c r="V78" s="109"/>
      <c r="W78" s="109"/>
      <c r="X78" s="4"/>
      <c r="Y78" s="4"/>
      <c r="Z78" s="4"/>
      <c r="AA78" s="4"/>
      <c r="AB78" s="4"/>
    </row>
    <row r="79" spans="2:28" s="3" customFormat="1" x14ac:dyDescent="0.3">
      <c r="B79" s="54"/>
      <c r="C79" s="6" t="s">
        <v>144</v>
      </c>
      <c r="D79" s="164" t="s">
        <v>1332</v>
      </c>
      <c r="E79" s="5"/>
      <c r="F79" s="5"/>
      <c r="G79" s="5"/>
      <c r="H79" s="5"/>
      <c r="I79" s="220" t="str">
        <f>IF(SUM(K80:K83)&lt;&gt;K79, SUM(K80:K83), "")</f>
        <v/>
      </c>
      <c r="J79" s="220"/>
      <c r="K79" s="256">
        <f>SUM(K80:M83)</f>
        <v>0</v>
      </c>
      <c r="L79" s="364"/>
      <c r="M79" s="257"/>
      <c r="N79" s="31"/>
      <c r="O79" s="256">
        <f>SUM(O80:O83)</f>
        <v>0</v>
      </c>
      <c r="P79" s="364"/>
      <c r="Q79" s="257"/>
      <c r="R79" s="284" t="str">
        <f>IF(SUM(O80:O83)&lt;&gt;O79, SUM(O80:O83), "")</f>
        <v/>
      </c>
      <c r="S79" s="285"/>
      <c r="U79" s="109"/>
      <c r="V79" s="109"/>
      <c r="W79" s="109"/>
      <c r="X79" s="4"/>
      <c r="Y79" s="4"/>
      <c r="Z79" s="4"/>
      <c r="AA79" s="4"/>
      <c r="AB79" s="4"/>
    </row>
    <row r="80" spans="2:28" s="3" customFormat="1" x14ac:dyDescent="0.3">
      <c r="B80" s="54"/>
      <c r="C80" s="34" t="s">
        <v>145</v>
      </c>
      <c r="D80" s="38" t="s">
        <v>1333</v>
      </c>
      <c r="E80" s="5"/>
      <c r="F80" s="5"/>
      <c r="G80" s="5"/>
      <c r="H80" s="5"/>
      <c r="I80" s="233" t="str">
        <f>IF(AND((OR(ISNUMBER(K81), ISNUMBER(#REF!), ISNUMBER(K82), ISNUMBER(#REF!))), ISBLANK(K80)), "Landing charges?", "")</f>
        <v/>
      </c>
      <c r="J80" s="311"/>
      <c r="K80" s="357"/>
      <c r="L80" s="358"/>
      <c r="M80" s="359"/>
      <c r="N80" s="31"/>
      <c r="O80" s="357"/>
      <c r="P80" s="358"/>
      <c r="Q80" s="359"/>
      <c r="R80" s="284" t="str">
        <f>IF(AND((OR(ISNUMBER(O81), ISNUMBER(#REF!), ISNUMBER(O82), ISNUMBER(#REF!))), ISBLANK(O80)), "Landing charges?", "")</f>
        <v/>
      </c>
      <c r="S80" s="285"/>
      <c r="U80" s="109"/>
      <c r="V80" s="109"/>
      <c r="W80" s="109"/>
      <c r="X80" s="4"/>
      <c r="Y80" s="4"/>
      <c r="Z80" s="4"/>
      <c r="AA80" s="4"/>
      <c r="AB80" s="4"/>
    </row>
    <row r="81" spans="2:28" s="3" customFormat="1" x14ac:dyDescent="0.3">
      <c r="B81" s="54"/>
      <c r="C81" s="34" t="s">
        <v>146</v>
      </c>
      <c r="D81" s="38" t="s">
        <v>1334</v>
      </c>
      <c r="E81" s="5"/>
      <c r="F81" s="5"/>
      <c r="G81" s="5"/>
      <c r="H81" s="5"/>
      <c r="I81" s="220"/>
      <c r="J81" s="226"/>
      <c r="K81" s="357"/>
      <c r="L81" s="358"/>
      <c r="M81" s="359"/>
      <c r="N81" s="31"/>
      <c r="O81" s="357"/>
      <c r="P81" s="358"/>
      <c r="Q81" s="359"/>
      <c r="R81" s="31"/>
      <c r="S81" s="80"/>
      <c r="U81" s="109"/>
      <c r="V81" s="109"/>
      <c r="W81" s="109"/>
      <c r="X81" s="4"/>
      <c r="Y81" s="4"/>
      <c r="Z81" s="4"/>
      <c r="AA81" s="4"/>
      <c r="AB81" s="4"/>
    </row>
    <row r="82" spans="2:28" s="3" customFormat="1" x14ac:dyDescent="0.3">
      <c r="B82" s="54"/>
      <c r="C82" s="34" t="s">
        <v>147</v>
      </c>
      <c r="D82" s="38" t="s">
        <v>1335</v>
      </c>
      <c r="E82" s="5"/>
      <c r="F82" s="5"/>
      <c r="G82" s="5"/>
      <c r="H82" s="5"/>
      <c r="I82" s="220"/>
      <c r="J82" s="226"/>
      <c r="K82" s="357"/>
      <c r="L82" s="358"/>
      <c r="M82" s="359"/>
      <c r="N82" s="31"/>
      <c r="O82" s="357"/>
      <c r="P82" s="358"/>
      <c r="Q82" s="359"/>
      <c r="R82" s="31"/>
      <c r="S82" s="80"/>
      <c r="U82" s="109"/>
      <c r="V82" s="109"/>
      <c r="W82" s="109"/>
      <c r="X82" s="4"/>
      <c r="Y82" s="4"/>
      <c r="Z82" s="4"/>
      <c r="AA82" s="4"/>
      <c r="AB82" s="4"/>
    </row>
    <row r="83" spans="2:28" s="3" customFormat="1" ht="14.5" thickBot="1" x14ac:dyDescent="0.35">
      <c r="B83" s="54"/>
      <c r="C83" s="34" t="s">
        <v>148</v>
      </c>
      <c r="D83" s="38" t="s">
        <v>1336</v>
      </c>
      <c r="E83" s="5"/>
      <c r="F83" s="5"/>
      <c r="G83" s="5"/>
      <c r="H83" s="5"/>
      <c r="I83" s="220"/>
      <c r="J83" s="226"/>
      <c r="K83" s="357"/>
      <c r="L83" s="358"/>
      <c r="M83" s="359"/>
      <c r="N83" s="31"/>
      <c r="O83" s="357"/>
      <c r="P83" s="358"/>
      <c r="Q83" s="359"/>
      <c r="R83" s="31"/>
      <c r="S83" s="80"/>
      <c r="U83" s="109"/>
      <c r="V83" s="109"/>
      <c r="W83" s="109"/>
      <c r="X83" s="4"/>
      <c r="Y83" s="4"/>
      <c r="Z83" s="4"/>
      <c r="AA83" s="4"/>
      <c r="AB83" s="4"/>
    </row>
    <row r="84" spans="2:28" s="3" customFormat="1" x14ac:dyDescent="0.3">
      <c r="B84" s="54"/>
      <c r="C84" s="6"/>
      <c r="D84" s="7"/>
      <c r="E84" s="5"/>
      <c r="F84" s="5"/>
      <c r="G84" s="5"/>
      <c r="H84" s="5"/>
      <c r="I84" s="220"/>
      <c r="J84" s="225"/>
      <c r="K84" s="363"/>
      <c r="L84" s="363"/>
      <c r="M84" s="363"/>
      <c r="N84" s="31"/>
      <c r="O84" s="363"/>
      <c r="P84" s="363"/>
      <c r="Q84" s="363"/>
      <c r="R84" s="31"/>
      <c r="S84" s="80"/>
      <c r="U84" s="109"/>
      <c r="V84" s="109"/>
      <c r="W84" s="109"/>
      <c r="X84" s="4"/>
      <c r="Y84" s="4"/>
      <c r="Z84" s="4"/>
      <c r="AA84" s="4"/>
      <c r="AB84" s="4"/>
    </row>
    <row r="85" spans="2:28" s="3" customFormat="1" x14ac:dyDescent="0.3">
      <c r="B85" s="54"/>
      <c r="C85" s="6" t="s">
        <v>149</v>
      </c>
      <c r="D85" s="7" t="s">
        <v>1261</v>
      </c>
      <c r="E85" s="5"/>
      <c r="F85" s="5"/>
      <c r="G85" s="5"/>
      <c r="H85" s="5"/>
      <c r="I85" s="220" t="str">
        <f>IF(SUM(K86:K89)&lt;&gt;K85, SUM(K86:K89), "")</f>
        <v/>
      </c>
      <c r="J85" s="220"/>
      <c r="K85" s="256">
        <f>SUM(K86:M89)</f>
        <v>0</v>
      </c>
      <c r="L85" s="364"/>
      <c r="M85" s="257"/>
      <c r="N85" s="31"/>
      <c r="O85" s="256">
        <f>SUM(O86:Q89)</f>
        <v>0</v>
      </c>
      <c r="P85" s="364"/>
      <c r="Q85" s="257"/>
      <c r="R85" s="284" t="str">
        <f>IF(SUM(O86:O89)&lt;&gt;O85, SUM(O86:O89), "")</f>
        <v/>
      </c>
      <c r="S85" s="285"/>
      <c r="U85" s="109"/>
      <c r="V85" s="109"/>
      <c r="W85" s="109"/>
      <c r="X85" s="4"/>
      <c r="Y85" s="4"/>
      <c r="Z85" s="4"/>
      <c r="AA85" s="4"/>
      <c r="AB85" s="4"/>
    </row>
    <row r="86" spans="2:28" s="3" customFormat="1" x14ac:dyDescent="0.3">
      <c r="B86" s="54"/>
      <c r="C86" s="34" t="s">
        <v>150</v>
      </c>
      <c r="D86" s="38" t="s">
        <v>1337</v>
      </c>
      <c r="E86" s="5"/>
      <c r="F86" s="5"/>
      <c r="G86" s="5"/>
      <c r="H86" s="5"/>
      <c r="I86" s="233" t="str">
        <f>IF(AND((OR(ISNUMBER(K87), ISNUMBER(K88), ISNUMBER(K89))), ISBLANK(K86)), "Passenger charges?", "")</f>
        <v/>
      </c>
      <c r="J86" s="311"/>
      <c r="K86" s="365"/>
      <c r="L86" s="365"/>
      <c r="M86" s="365"/>
      <c r="N86" s="31"/>
      <c r="O86" s="365"/>
      <c r="P86" s="365"/>
      <c r="Q86" s="365"/>
      <c r="R86" s="312" t="str">
        <f>IF(AND((OR(ISNUMBER(O87), ISNUMBER(O88), ISNUMBER(O89))), ISBLANK(O86)), "Passenger charges?", "")</f>
        <v/>
      </c>
      <c r="S86" s="313"/>
      <c r="U86" s="109"/>
      <c r="V86" s="109"/>
      <c r="W86" s="109"/>
      <c r="X86" s="4"/>
      <c r="Y86" s="4"/>
      <c r="Z86" s="4"/>
      <c r="AA86" s="4"/>
      <c r="AB86" s="4"/>
    </row>
    <row r="87" spans="2:28" s="3" customFormat="1" x14ac:dyDescent="0.3">
      <c r="B87" s="54"/>
      <c r="C87" s="34" t="s">
        <v>151</v>
      </c>
      <c r="D87" s="38" t="s">
        <v>1338</v>
      </c>
      <c r="E87" s="5"/>
      <c r="F87" s="5"/>
      <c r="G87" s="5"/>
      <c r="H87" s="31"/>
      <c r="I87" s="31"/>
      <c r="J87" s="31"/>
      <c r="K87" s="365"/>
      <c r="L87" s="365"/>
      <c r="M87" s="365"/>
      <c r="N87" s="31"/>
      <c r="O87" s="365"/>
      <c r="P87" s="365"/>
      <c r="Q87" s="365"/>
      <c r="R87" s="31"/>
      <c r="S87" s="80"/>
      <c r="U87" s="109"/>
      <c r="V87" s="109"/>
      <c r="W87" s="109"/>
      <c r="X87" s="4"/>
      <c r="Y87" s="4"/>
      <c r="Z87" s="4"/>
      <c r="AA87" s="4"/>
      <c r="AB87" s="4"/>
    </row>
    <row r="88" spans="2:28" s="3" customFormat="1" x14ac:dyDescent="0.3">
      <c r="B88" s="54"/>
      <c r="C88" s="34" t="s">
        <v>152</v>
      </c>
      <c r="D88" s="38" t="s">
        <v>1339</v>
      </c>
      <c r="E88" s="5"/>
      <c r="F88" s="5"/>
      <c r="G88" s="5"/>
      <c r="H88" s="5"/>
      <c r="I88" s="31"/>
      <c r="J88" s="31"/>
      <c r="K88" s="365"/>
      <c r="L88" s="365"/>
      <c r="M88" s="365"/>
      <c r="N88" s="31"/>
      <c r="O88" s="365"/>
      <c r="P88" s="365"/>
      <c r="Q88" s="365"/>
      <c r="R88" s="31"/>
      <c r="S88" s="80"/>
      <c r="U88" s="109"/>
      <c r="V88" s="109"/>
      <c r="W88" s="109"/>
      <c r="X88" s="4"/>
      <c r="Y88" s="4"/>
      <c r="Z88" s="4"/>
      <c r="AA88" s="4"/>
      <c r="AB88" s="4"/>
    </row>
    <row r="89" spans="2:28" s="3" customFormat="1" x14ac:dyDescent="0.3">
      <c r="B89" s="54"/>
      <c r="C89" s="34" t="s">
        <v>153</v>
      </c>
      <c r="D89" s="38" t="s">
        <v>1340</v>
      </c>
      <c r="E89" s="5"/>
      <c r="F89" s="5"/>
      <c r="G89" s="5"/>
      <c r="H89" s="5"/>
      <c r="I89" s="31"/>
      <c r="J89" s="31"/>
      <c r="K89" s="365"/>
      <c r="L89" s="365"/>
      <c r="M89" s="365"/>
      <c r="N89" s="31"/>
      <c r="O89" s="365"/>
      <c r="P89" s="365"/>
      <c r="Q89" s="365"/>
      <c r="R89" s="31"/>
      <c r="S89" s="80"/>
      <c r="U89" s="109"/>
      <c r="V89" s="109"/>
      <c r="W89" s="109"/>
      <c r="X89" s="4"/>
      <c r="Y89" s="4"/>
      <c r="Z89" s="4"/>
      <c r="AA89" s="4"/>
      <c r="AB89" s="4"/>
    </row>
    <row r="90" spans="2:28" s="3" customFormat="1" x14ac:dyDescent="0.3">
      <c r="B90" s="54"/>
      <c r="C90" s="6"/>
      <c r="D90" s="7"/>
      <c r="E90" s="5"/>
      <c r="F90" s="5"/>
      <c r="G90" s="5"/>
      <c r="H90" s="5"/>
      <c r="I90" s="31"/>
      <c r="J90" s="31"/>
      <c r="K90" s="366"/>
      <c r="L90" s="366"/>
      <c r="M90" s="366"/>
      <c r="N90" s="5"/>
      <c r="O90" s="366"/>
      <c r="P90" s="366"/>
      <c r="Q90" s="366"/>
      <c r="R90" s="31"/>
      <c r="S90" s="80"/>
      <c r="U90" s="109"/>
      <c r="V90" s="109"/>
      <c r="W90" s="109"/>
      <c r="X90" s="4"/>
      <c r="Y90" s="4"/>
      <c r="Z90" s="4"/>
      <c r="AA90" s="4"/>
      <c r="AB90" s="4"/>
    </row>
    <row r="91" spans="2:28" s="3" customFormat="1" x14ac:dyDescent="0.3">
      <c r="B91" s="54"/>
      <c r="C91" s="6" t="s">
        <v>154</v>
      </c>
      <c r="D91" s="7" t="s">
        <v>1341</v>
      </c>
      <c r="E91" s="5"/>
      <c r="F91" s="5"/>
      <c r="G91" s="5"/>
      <c r="H91" s="5"/>
      <c r="I91" s="31"/>
      <c r="J91" s="31"/>
      <c r="K91" s="365"/>
      <c r="L91" s="365"/>
      <c r="M91" s="365"/>
      <c r="N91" s="31"/>
      <c r="O91" s="365"/>
      <c r="P91" s="365"/>
      <c r="Q91" s="365"/>
      <c r="R91" s="31"/>
      <c r="S91" s="80"/>
      <c r="U91" s="109"/>
      <c r="V91" s="109"/>
      <c r="W91" s="109"/>
      <c r="X91" s="4"/>
      <c r="Y91" s="4"/>
      <c r="Z91" s="4"/>
      <c r="AA91" s="4"/>
      <c r="AB91" s="4"/>
    </row>
    <row r="92" spans="2:28" s="3" customFormat="1" x14ac:dyDescent="0.3">
      <c r="B92" s="54"/>
      <c r="C92" s="6" t="s">
        <v>155</v>
      </c>
      <c r="D92" s="7" t="s">
        <v>1342</v>
      </c>
      <c r="E92" s="5"/>
      <c r="F92" s="5"/>
      <c r="G92" s="5"/>
      <c r="H92" s="5"/>
      <c r="I92" s="31"/>
      <c r="J92" s="31"/>
      <c r="K92" s="365"/>
      <c r="L92" s="365"/>
      <c r="M92" s="365"/>
      <c r="N92" s="31"/>
      <c r="O92" s="365"/>
      <c r="P92" s="365"/>
      <c r="Q92" s="365"/>
      <c r="R92" s="31"/>
      <c r="S92" s="80"/>
      <c r="U92" s="109"/>
      <c r="V92" s="109"/>
      <c r="W92" s="109"/>
      <c r="X92" s="4"/>
      <c r="Y92" s="4"/>
      <c r="Z92" s="4"/>
      <c r="AA92" s="4"/>
      <c r="AB92" s="4"/>
    </row>
    <row r="93" spans="2:28" s="3" customFormat="1" ht="14.5" thickBot="1" x14ac:dyDescent="0.35">
      <c r="B93" s="54"/>
      <c r="C93" s="6" t="s">
        <v>175</v>
      </c>
      <c r="D93" s="7" t="s">
        <v>1343</v>
      </c>
      <c r="E93" s="5"/>
      <c r="F93" s="5"/>
      <c r="G93" s="5"/>
      <c r="H93" s="5"/>
      <c r="I93" s="31"/>
      <c r="J93" s="31"/>
      <c r="K93" s="365"/>
      <c r="L93" s="365"/>
      <c r="M93" s="365"/>
      <c r="N93" s="31"/>
      <c r="O93" s="365"/>
      <c r="P93" s="365"/>
      <c r="Q93" s="365"/>
      <c r="R93" s="31"/>
      <c r="S93" s="80"/>
      <c r="U93" s="109"/>
      <c r="V93" s="109"/>
      <c r="W93" s="109"/>
      <c r="X93" s="4"/>
      <c r="Y93" s="4"/>
      <c r="Z93" s="4"/>
      <c r="AA93" s="4"/>
      <c r="AB93" s="4"/>
    </row>
    <row r="94" spans="2:28" s="3" customFormat="1" ht="14.5" thickBot="1" x14ac:dyDescent="0.35">
      <c r="B94" s="54"/>
      <c r="C94" s="31"/>
      <c r="D94" s="7"/>
      <c r="E94" s="5"/>
      <c r="F94" s="5"/>
      <c r="G94" s="5"/>
      <c r="H94" s="5"/>
      <c r="I94" s="31"/>
      <c r="J94" s="31"/>
      <c r="K94" s="363"/>
      <c r="L94" s="363"/>
      <c r="M94" s="363"/>
      <c r="N94" s="31"/>
      <c r="O94" s="363"/>
      <c r="P94" s="363"/>
      <c r="Q94" s="363"/>
      <c r="R94" s="31"/>
      <c r="S94" s="80"/>
      <c r="U94" s="109"/>
      <c r="V94" s="109"/>
      <c r="W94" s="109"/>
      <c r="X94" s="4"/>
      <c r="Y94" s="4"/>
      <c r="Z94" s="4"/>
      <c r="AA94" s="4"/>
      <c r="AB94" s="4"/>
    </row>
    <row r="95" spans="2:28" s="3" customFormat="1" ht="14.5" thickBot="1" x14ac:dyDescent="0.35">
      <c r="B95" s="54"/>
      <c r="C95" s="28">
        <v>4.2</v>
      </c>
      <c r="D95" s="29" t="s">
        <v>1347</v>
      </c>
      <c r="E95" s="31"/>
      <c r="F95" s="31"/>
      <c r="G95" s="31"/>
      <c r="H95" s="31"/>
      <c r="I95" s="31"/>
      <c r="J95" s="31"/>
      <c r="K95" s="360">
        <f>SUM(K97:K99)</f>
        <v>0</v>
      </c>
      <c r="L95" s="361"/>
      <c r="M95" s="362"/>
      <c r="N95" s="31"/>
      <c r="O95" s="360">
        <f>SUM(O97:O99)</f>
        <v>0</v>
      </c>
      <c r="P95" s="361"/>
      <c r="Q95" s="362"/>
      <c r="R95" s="297" t="str">
        <f>IF(SUM(O97:O99)&lt;&gt;O95, SUM(O97:O99), "")</f>
        <v/>
      </c>
      <c r="S95" s="285"/>
      <c r="U95" s="109"/>
      <c r="V95" s="109"/>
      <c r="W95" s="109"/>
      <c r="X95" s="4"/>
      <c r="Y95" s="4"/>
      <c r="Z95" s="4"/>
      <c r="AA95" s="4"/>
      <c r="AB95" s="4"/>
    </row>
    <row r="96" spans="2:28" s="3" customFormat="1" x14ac:dyDescent="0.3">
      <c r="B96" s="54"/>
      <c r="C96" s="5"/>
      <c r="D96" s="7"/>
      <c r="E96" s="5"/>
      <c r="F96" s="5"/>
      <c r="G96" s="5"/>
      <c r="H96" s="5"/>
      <c r="I96" s="31"/>
      <c r="J96" s="31"/>
      <c r="K96" s="363"/>
      <c r="L96" s="363"/>
      <c r="M96" s="363"/>
      <c r="N96" s="31"/>
      <c r="O96" s="363"/>
      <c r="P96" s="363"/>
      <c r="Q96" s="363"/>
      <c r="R96" s="31"/>
      <c r="S96" s="80"/>
      <c r="U96" s="109"/>
      <c r="V96" s="109"/>
      <c r="W96" s="109"/>
      <c r="X96" s="4"/>
      <c r="Y96" s="4"/>
      <c r="Z96" s="4"/>
      <c r="AA96" s="4"/>
      <c r="AB96" s="4"/>
    </row>
    <row r="97" spans="2:28" s="3" customFormat="1" x14ac:dyDescent="0.3">
      <c r="B97" s="54"/>
      <c r="C97" s="35" t="s">
        <v>156</v>
      </c>
      <c r="D97" s="17" t="s">
        <v>1344</v>
      </c>
      <c r="E97" s="5"/>
      <c r="F97" s="5"/>
      <c r="G97" s="5"/>
      <c r="H97" s="5"/>
      <c r="I97" s="31"/>
      <c r="J97" s="31"/>
      <c r="K97" s="365"/>
      <c r="L97" s="365"/>
      <c r="M97" s="365"/>
      <c r="N97" s="31"/>
      <c r="O97" s="365"/>
      <c r="P97" s="365"/>
      <c r="Q97" s="365"/>
      <c r="R97" s="31"/>
      <c r="S97" s="80"/>
      <c r="U97" s="109"/>
      <c r="V97" s="109"/>
      <c r="W97" s="109"/>
      <c r="X97" s="4"/>
      <c r="Y97" s="4"/>
      <c r="Z97" s="4"/>
      <c r="AA97" s="4"/>
      <c r="AB97" s="4"/>
    </row>
    <row r="98" spans="2:28" s="3" customFormat="1" x14ac:dyDescent="0.3">
      <c r="B98" s="54"/>
      <c r="C98" s="35" t="s">
        <v>157</v>
      </c>
      <c r="D98" s="17" t="s">
        <v>1345</v>
      </c>
      <c r="E98" s="5"/>
      <c r="F98" s="5"/>
      <c r="G98" s="5"/>
      <c r="H98" s="5"/>
      <c r="I98" s="31"/>
      <c r="J98" s="31"/>
      <c r="K98" s="365"/>
      <c r="L98" s="365"/>
      <c r="M98" s="365"/>
      <c r="N98" s="31"/>
      <c r="O98" s="365"/>
      <c r="P98" s="365"/>
      <c r="Q98" s="365"/>
      <c r="R98" s="31"/>
      <c r="S98" s="80"/>
      <c r="U98" s="109"/>
      <c r="V98" s="109"/>
      <c r="W98" s="109"/>
      <c r="X98" s="4"/>
      <c r="Y98" s="4"/>
      <c r="Z98" s="4"/>
      <c r="AA98" s="4"/>
      <c r="AB98" s="4"/>
    </row>
    <row r="99" spans="2:28" s="3" customFormat="1" x14ac:dyDescent="0.3">
      <c r="B99" s="54"/>
      <c r="C99" s="35" t="s">
        <v>158</v>
      </c>
      <c r="D99" s="17" t="s">
        <v>1346</v>
      </c>
      <c r="E99" s="5"/>
      <c r="F99" s="5"/>
      <c r="G99" s="5"/>
      <c r="H99" s="5"/>
      <c r="I99" s="31"/>
      <c r="J99" s="31"/>
      <c r="K99" s="365"/>
      <c r="L99" s="365"/>
      <c r="M99" s="365"/>
      <c r="N99" s="31"/>
      <c r="O99" s="365"/>
      <c r="P99" s="365"/>
      <c r="Q99" s="365"/>
      <c r="R99" s="31"/>
      <c r="S99" s="80"/>
      <c r="U99" s="109"/>
      <c r="V99" s="109"/>
      <c r="W99" s="109"/>
      <c r="X99" s="4"/>
      <c r="Y99" s="4"/>
      <c r="Z99" s="4"/>
      <c r="AA99" s="4"/>
      <c r="AB99" s="4"/>
    </row>
    <row r="100" spans="2:28" s="3" customFormat="1" ht="14.5" thickBot="1" x14ac:dyDescent="0.35">
      <c r="B100" s="54"/>
      <c r="C100" s="31"/>
      <c r="D100" s="7"/>
      <c r="E100" s="5"/>
      <c r="F100" s="5"/>
      <c r="G100" s="5"/>
      <c r="H100" s="5"/>
      <c r="I100" s="31"/>
      <c r="J100" s="31"/>
      <c r="K100" s="367"/>
      <c r="L100" s="367"/>
      <c r="M100" s="367"/>
      <c r="N100" s="31"/>
      <c r="O100" s="367"/>
      <c r="P100" s="367"/>
      <c r="Q100" s="367"/>
      <c r="R100" s="31"/>
      <c r="S100" s="80"/>
      <c r="U100" s="109"/>
      <c r="V100" s="109"/>
      <c r="W100" s="109"/>
      <c r="X100" s="4"/>
      <c r="Y100" s="4"/>
      <c r="Z100" s="4"/>
      <c r="AA100" s="4"/>
      <c r="AB100" s="4"/>
    </row>
    <row r="101" spans="2:28" s="3" customFormat="1" ht="14.5" thickBot="1" x14ac:dyDescent="0.35">
      <c r="B101" s="54"/>
      <c r="C101" s="28">
        <v>4.3</v>
      </c>
      <c r="D101" s="29" t="s">
        <v>1262</v>
      </c>
      <c r="E101" s="31"/>
      <c r="F101" s="31"/>
      <c r="G101" s="31"/>
      <c r="H101" s="31"/>
      <c r="I101" s="31"/>
      <c r="J101" s="31"/>
      <c r="K101" s="360">
        <f>SUM(K104,K106:M110,K113:M116,K118)</f>
        <v>0</v>
      </c>
      <c r="L101" s="361"/>
      <c r="M101" s="362"/>
      <c r="N101" s="31"/>
      <c r="O101" s="360">
        <f>SUM(O104,O106:Q110,O113:Q116,O118)</f>
        <v>0</v>
      </c>
      <c r="P101" s="361"/>
      <c r="Q101" s="362"/>
      <c r="R101" s="297" t="str">
        <f>IF(SUM(O104,O106:O110,O113:O116,O118)&lt;&gt;O101, SUM(O104,O106:O110,O113:O116,O118), "")</f>
        <v/>
      </c>
      <c r="S101" s="285"/>
      <c r="U101" s="109"/>
      <c r="V101" s="109"/>
      <c r="W101" s="109"/>
      <c r="X101" s="4"/>
      <c r="Y101" s="4"/>
      <c r="Z101" s="4"/>
      <c r="AA101" s="4"/>
      <c r="AB101" s="4"/>
    </row>
    <row r="102" spans="2:28" s="3" customFormat="1" x14ac:dyDescent="0.3">
      <c r="B102" s="54"/>
      <c r="C102" s="5"/>
      <c r="D102" s="7"/>
      <c r="E102" s="5"/>
      <c r="F102" s="5"/>
      <c r="G102" s="5"/>
      <c r="H102" s="5"/>
      <c r="I102" s="31"/>
      <c r="J102" s="31"/>
      <c r="K102" s="363"/>
      <c r="L102" s="363"/>
      <c r="M102" s="363"/>
      <c r="N102" s="31"/>
      <c r="O102" s="363"/>
      <c r="P102" s="363"/>
      <c r="Q102" s="363"/>
      <c r="R102" s="31"/>
      <c r="S102" s="80"/>
      <c r="U102" s="109"/>
      <c r="V102" s="109"/>
      <c r="W102" s="109"/>
      <c r="X102" s="4"/>
      <c r="Y102" s="4"/>
      <c r="Z102" s="4"/>
      <c r="AA102" s="4"/>
      <c r="AB102" s="4"/>
    </row>
    <row r="103" spans="2:28" s="3" customFormat="1" x14ac:dyDescent="0.3">
      <c r="B103" s="54"/>
      <c r="C103" s="6" t="s">
        <v>159</v>
      </c>
      <c r="D103" s="7" t="s">
        <v>1348</v>
      </c>
      <c r="E103" s="5"/>
      <c r="F103" s="5"/>
      <c r="G103" s="5"/>
      <c r="H103" s="5"/>
      <c r="I103" s="31"/>
      <c r="J103" s="31" t="str">
        <f>IF(SUM(K104,K106:K110)&lt;&gt;K103, SUM(K104,K106:K110), "")</f>
        <v/>
      </c>
      <c r="K103" s="256">
        <f>SUM(K104,K106:M110)</f>
        <v>0</v>
      </c>
      <c r="L103" s="364"/>
      <c r="M103" s="257"/>
      <c r="N103" s="31"/>
      <c r="O103" s="256">
        <f>SUM(O104,O106:Q110)</f>
        <v>0</v>
      </c>
      <c r="P103" s="364"/>
      <c r="Q103" s="257"/>
      <c r="R103" s="284" t="str">
        <f>IF(SUM(O104,O106:O110)&lt;&gt;O103, SUM(O104,O106:O110), "")</f>
        <v/>
      </c>
      <c r="S103" s="285"/>
      <c r="U103" s="109"/>
      <c r="V103" s="109"/>
      <c r="W103" s="109"/>
      <c r="X103" s="4"/>
      <c r="Y103" s="4"/>
      <c r="Z103" s="4"/>
      <c r="AA103" s="4"/>
      <c r="AB103" s="4"/>
    </row>
    <row r="104" spans="2:28" s="3" customFormat="1" x14ac:dyDescent="0.3">
      <c r="B104" s="54"/>
      <c r="C104" s="34" t="s">
        <v>160</v>
      </c>
      <c r="D104" s="38" t="s">
        <v>1354</v>
      </c>
      <c r="E104" s="5"/>
      <c r="F104" s="5"/>
      <c r="G104" s="5"/>
      <c r="H104" s="5"/>
      <c r="I104" s="220" t="str">
        <f>IF(AND(ISNUMBER(K104), ISNUMBER(K105), K104&lt;K105), K105, "")</f>
        <v/>
      </c>
      <c r="J104" s="255"/>
      <c r="K104" s="365"/>
      <c r="L104" s="365"/>
      <c r="M104" s="365"/>
      <c r="N104" s="31"/>
      <c r="O104" s="365"/>
      <c r="P104" s="365"/>
      <c r="Q104" s="365"/>
      <c r="R104" s="284" t="str">
        <f>IF(AND(ISNUMBER(O104), ISNUMBER(O105), O104&lt;O105), O105, "")</f>
        <v/>
      </c>
      <c r="S104" s="285"/>
      <c r="U104" s="109"/>
      <c r="V104" s="109"/>
      <c r="W104" s="109"/>
      <c r="X104" s="4"/>
      <c r="Y104" s="4"/>
      <c r="Z104" s="4"/>
      <c r="AA104" s="4"/>
      <c r="AB104" s="4"/>
    </row>
    <row r="105" spans="2:28" s="3" customFormat="1" x14ac:dyDescent="0.3">
      <c r="B105" s="54"/>
      <c r="C105" s="14" t="s">
        <v>161</v>
      </c>
      <c r="D105" s="77" t="s">
        <v>1349</v>
      </c>
      <c r="E105" s="5"/>
      <c r="F105" s="5"/>
      <c r="G105" s="5"/>
      <c r="H105" s="5"/>
      <c r="I105" s="220" t="str">
        <f>IF(AND(ISNUMBER(K104), ISNUMBER(K105), K105&gt;K104), "!!! Duty free &gt; Total Retail? !!!", "")</f>
        <v/>
      </c>
      <c r="J105" s="255"/>
      <c r="K105" s="368"/>
      <c r="L105" s="368"/>
      <c r="M105" s="368"/>
      <c r="N105" s="31"/>
      <c r="O105" s="368"/>
      <c r="P105" s="368"/>
      <c r="Q105" s="368"/>
      <c r="R105" s="284" t="str">
        <f>IF(AND(ISNUMBER(O104), ISNUMBER(O105), O105&gt;O104), "!", "")</f>
        <v/>
      </c>
      <c r="S105" s="285"/>
      <c r="U105" s="109"/>
      <c r="V105" s="109"/>
      <c r="W105" s="109"/>
      <c r="X105" s="4"/>
      <c r="Y105" s="4"/>
      <c r="Z105" s="4"/>
      <c r="AA105" s="4"/>
      <c r="AB105" s="4"/>
    </row>
    <row r="106" spans="2:28" s="3" customFormat="1" x14ac:dyDescent="0.3">
      <c r="B106" s="54"/>
      <c r="C106" s="34" t="s">
        <v>162</v>
      </c>
      <c r="D106" s="38" t="s">
        <v>1350</v>
      </c>
      <c r="E106" s="5"/>
      <c r="F106" s="5"/>
      <c r="G106" s="5"/>
      <c r="H106" s="5"/>
      <c r="I106" s="31"/>
      <c r="J106" s="31"/>
      <c r="K106" s="365"/>
      <c r="L106" s="365"/>
      <c r="M106" s="365"/>
      <c r="N106" s="31"/>
      <c r="O106" s="365"/>
      <c r="P106" s="365"/>
      <c r="Q106" s="365"/>
      <c r="R106" s="31"/>
      <c r="S106" s="80"/>
      <c r="U106" s="109"/>
      <c r="V106" s="109"/>
      <c r="W106" s="109"/>
      <c r="X106" s="4"/>
      <c r="Y106" s="4"/>
      <c r="Z106" s="4"/>
      <c r="AA106" s="4"/>
      <c r="AB106" s="4"/>
    </row>
    <row r="107" spans="2:28" s="3" customFormat="1" x14ac:dyDescent="0.3">
      <c r="B107" s="54"/>
      <c r="C107" s="34" t="s">
        <v>163</v>
      </c>
      <c r="D107" s="38" t="s">
        <v>1351</v>
      </c>
      <c r="E107" s="5"/>
      <c r="F107" s="5"/>
      <c r="G107" s="5"/>
      <c r="H107" s="5"/>
      <c r="I107" s="31"/>
      <c r="J107" s="31"/>
      <c r="K107" s="365"/>
      <c r="L107" s="365"/>
      <c r="M107" s="365"/>
      <c r="N107" s="31"/>
      <c r="O107" s="365"/>
      <c r="P107" s="365"/>
      <c r="Q107" s="365"/>
      <c r="R107" s="31"/>
      <c r="S107" s="80"/>
      <c r="U107" s="109"/>
      <c r="V107" s="109"/>
      <c r="W107" s="109"/>
      <c r="X107" s="4"/>
      <c r="Y107" s="4"/>
      <c r="Z107" s="4"/>
      <c r="AA107" s="4"/>
      <c r="AB107" s="4"/>
    </row>
    <row r="108" spans="2:28" s="3" customFormat="1" x14ac:dyDescent="0.3">
      <c r="B108" s="54"/>
      <c r="C108" s="34" t="s">
        <v>164</v>
      </c>
      <c r="D108" s="38" t="s">
        <v>1352</v>
      </c>
      <c r="E108" s="5"/>
      <c r="F108" s="5"/>
      <c r="G108" s="5"/>
      <c r="H108" s="5"/>
      <c r="I108" s="31"/>
      <c r="J108" s="31"/>
      <c r="K108" s="365"/>
      <c r="L108" s="365"/>
      <c r="M108" s="365"/>
      <c r="N108" s="31"/>
      <c r="O108" s="365"/>
      <c r="P108" s="365"/>
      <c r="Q108" s="365"/>
      <c r="R108" s="31"/>
      <c r="S108" s="80"/>
      <c r="U108" s="109"/>
      <c r="V108" s="109"/>
      <c r="W108" s="109"/>
      <c r="X108" s="4"/>
      <c r="Y108" s="4"/>
      <c r="Z108" s="4"/>
      <c r="AA108" s="4"/>
      <c r="AB108" s="4"/>
    </row>
    <row r="109" spans="2:28" s="3" customFormat="1" x14ac:dyDescent="0.3">
      <c r="B109" s="54"/>
      <c r="C109" s="34" t="s">
        <v>176</v>
      </c>
      <c r="D109" s="38" t="s">
        <v>1353</v>
      </c>
      <c r="E109" s="5"/>
      <c r="F109" s="5"/>
      <c r="G109" s="5"/>
      <c r="H109" s="5"/>
      <c r="I109" s="31"/>
      <c r="J109" s="31"/>
      <c r="K109" s="365"/>
      <c r="L109" s="365"/>
      <c r="M109" s="365"/>
      <c r="N109" s="31"/>
      <c r="O109" s="365"/>
      <c r="P109" s="365"/>
      <c r="Q109" s="365"/>
      <c r="R109" s="31"/>
      <c r="S109" s="80"/>
      <c r="U109" s="109"/>
      <c r="V109" s="109"/>
      <c r="W109" s="109"/>
      <c r="X109" s="4"/>
      <c r="Y109" s="4"/>
      <c r="Z109" s="4"/>
      <c r="AA109" s="4"/>
      <c r="AB109" s="4"/>
    </row>
    <row r="110" spans="2:28" s="3" customFormat="1" x14ac:dyDescent="0.3">
      <c r="B110" s="54"/>
      <c r="C110" s="34" t="s">
        <v>165</v>
      </c>
      <c r="D110" s="38" t="s">
        <v>1355</v>
      </c>
      <c r="E110" s="5"/>
      <c r="F110" s="5"/>
      <c r="G110" s="5"/>
      <c r="H110" s="5"/>
      <c r="I110" s="31"/>
      <c r="J110" s="31"/>
      <c r="K110" s="365"/>
      <c r="L110" s="365"/>
      <c r="M110" s="365"/>
      <c r="N110" s="31"/>
      <c r="O110" s="365"/>
      <c r="P110" s="365"/>
      <c r="Q110" s="365"/>
      <c r="R110" s="31"/>
      <c r="S110" s="80"/>
      <c r="U110" s="109"/>
      <c r="V110" s="109"/>
      <c r="W110" s="109"/>
      <c r="X110" s="4"/>
      <c r="Y110" s="4"/>
      <c r="Z110" s="4"/>
      <c r="AA110" s="4"/>
      <c r="AB110" s="4"/>
    </row>
    <row r="111" spans="2:28" s="3" customFormat="1" x14ac:dyDescent="0.3">
      <c r="B111" s="54"/>
      <c r="C111" s="34"/>
      <c r="D111" s="38"/>
      <c r="E111" s="5"/>
      <c r="F111" s="5"/>
      <c r="G111" s="5"/>
      <c r="H111" s="5"/>
      <c r="I111" s="31"/>
      <c r="J111" s="31"/>
      <c r="K111" s="31"/>
      <c r="L111" s="31"/>
      <c r="M111" s="31"/>
      <c r="N111" s="31"/>
      <c r="O111" s="31"/>
      <c r="P111" s="31"/>
      <c r="Q111" s="31"/>
      <c r="R111" s="31"/>
      <c r="S111" s="80"/>
      <c r="U111" s="109"/>
      <c r="V111" s="109"/>
      <c r="W111" s="109"/>
      <c r="X111" s="4"/>
      <c r="Y111" s="4"/>
      <c r="Z111" s="4"/>
      <c r="AA111" s="4"/>
      <c r="AB111" s="4"/>
    </row>
    <row r="112" spans="2:28" s="3" customFormat="1" x14ac:dyDescent="0.3">
      <c r="B112" s="54"/>
      <c r="C112" s="6" t="s">
        <v>166</v>
      </c>
      <c r="D112" s="7" t="s">
        <v>1356</v>
      </c>
      <c r="E112" s="5"/>
      <c r="F112" s="5"/>
      <c r="G112" s="5"/>
      <c r="H112" s="5"/>
      <c r="I112" s="220" t="str">
        <f>IF(SUM(K113:K116)&lt;&gt;K112, SUM(K113:K116), "")</f>
        <v/>
      </c>
      <c r="J112" s="255"/>
      <c r="K112" s="256">
        <f>SUM(K113:K116)</f>
        <v>0</v>
      </c>
      <c r="L112" s="364"/>
      <c r="M112" s="257"/>
      <c r="N112" s="31"/>
      <c r="O112" s="256">
        <f>SUM(O113:O116)</f>
        <v>0</v>
      </c>
      <c r="P112" s="364"/>
      <c r="Q112" s="257"/>
      <c r="R112" s="284" t="str">
        <f>IF(SUM(O113:O116)&lt;&gt;O112, SUM(O113:O116), "")</f>
        <v/>
      </c>
      <c r="S112" s="285"/>
      <c r="U112" s="109"/>
      <c r="V112" s="109"/>
      <c r="W112" s="109"/>
      <c r="X112" s="4"/>
      <c r="Y112" s="4"/>
      <c r="Z112" s="4"/>
      <c r="AA112" s="4"/>
      <c r="AB112" s="4"/>
    </row>
    <row r="113" spans="2:28" s="3" customFormat="1" x14ac:dyDescent="0.3">
      <c r="B113" s="54"/>
      <c r="C113" s="34" t="s">
        <v>167</v>
      </c>
      <c r="D113" s="38" t="s">
        <v>1541</v>
      </c>
      <c r="E113" s="5"/>
      <c r="F113" s="5"/>
      <c r="G113" s="5"/>
      <c r="H113" s="5"/>
      <c r="I113" s="31"/>
      <c r="J113" s="31"/>
      <c r="K113" s="357"/>
      <c r="L113" s="358"/>
      <c r="M113" s="359"/>
      <c r="N113" s="31"/>
      <c r="O113" s="357"/>
      <c r="P113" s="358"/>
      <c r="Q113" s="359"/>
      <c r="R113" s="31"/>
      <c r="S113" s="80"/>
      <c r="U113" s="109"/>
      <c r="V113" s="109"/>
      <c r="W113" s="109"/>
      <c r="X113" s="4"/>
      <c r="Y113" s="4"/>
      <c r="Z113" s="4"/>
      <c r="AA113" s="4"/>
      <c r="AB113" s="4"/>
    </row>
    <row r="114" spans="2:28" s="3" customFormat="1" x14ac:dyDescent="0.3">
      <c r="B114" s="54"/>
      <c r="C114" s="34" t="s">
        <v>168</v>
      </c>
      <c r="D114" s="38" t="s">
        <v>1542</v>
      </c>
      <c r="E114" s="5"/>
      <c r="F114" s="5"/>
      <c r="G114" s="5"/>
      <c r="H114" s="5"/>
      <c r="I114" s="31"/>
      <c r="J114" s="31"/>
      <c r="K114" s="357"/>
      <c r="L114" s="358"/>
      <c r="M114" s="359"/>
      <c r="N114" s="31"/>
      <c r="O114" s="357"/>
      <c r="P114" s="358"/>
      <c r="Q114" s="359"/>
      <c r="R114" s="31"/>
      <c r="S114" s="80"/>
      <c r="U114" s="109"/>
      <c r="V114" s="109"/>
      <c r="W114" s="109"/>
      <c r="X114" s="4"/>
      <c r="Y114" s="4"/>
      <c r="Z114" s="4"/>
      <c r="AA114" s="4"/>
      <c r="AB114" s="4"/>
    </row>
    <row r="115" spans="2:28" s="3" customFormat="1" x14ac:dyDescent="0.3">
      <c r="B115" s="54"/>
      <c r="C115" s="34" t="s">
        <v>169</v>
      </c>
      <c r="D115" s="38" t="s">
        <v>1357</v>
      </c>
      <c r="E115" s="5"/>
      <c r="F115" s="5"/>
      <c r="G115" s="5"/>
      <c r="H115" s="5"/>
      <c r="I115" s="31"/>
      <c r="J115" s="31"/>
      <c r="K115" s="357"/>
      <c r="L115" s="358"/>
      <c r="M115" s="359"/>
      <c r="N115" s="31"/>
      <c r="O115" s="357"/>
      <c r="P115" s="358"/>
      <c r="Q115" s="359"/>
      <c r="R115" s="31"/>
      <c r="S115" s="80"/>
      <c r="U115" s="109"/>
      <c r="V115" s="109"/>
      <c r="W115" s="109"/>
      <c r="X115" s="4"/>
      <c r="Y115" s="4"/>
      <c r="Z115" s="4"/>
      <c r="AA115" s="4"/>
      <c r="AB115" s="4"/>
    </row>
    <row r="116" spans="2:28" s="3" customFormat="1" x14ac:dyDescent="0.3">
      <c r="B116" s="54"/>
      <c r="C116" s="34" t="s">
        <v>170</v>
      </c>
      <c r="D116" s="38" t="s">
        <v>1358</v>
      </c>
      <c r="E116" s="5"/>
      <c r="F116" s="5"/>
      <c r="G116" s="5"/>
      <c r="H116" s="5"/>
      <c r="I116" s="31"/>
      <c r="J116" s="31"/>
      <c r="K116" s="357"/>
      <c r="L116" s="358"/>
      <c r="M116" s="359"/>
      <c r="N116" s="31"/>
      <c r="O116" s="357"/>
      <c r="P116" s="358"/>
      <c r="Q116" s="359"/>
      <c r="R116" s="31"/>
      <c r="S116" s="80"/>
      <c r="U116" s="109"/>
      <c r="V116" s="109"/>
      <c r="W116" s="109"/>
      <c r="X116" s="4"/>
      <c r="Y116" s="4"/>
      <c r="Z116" s="4"/>
      <c r="AA116" s="4"/>
      <c r="AB116" s="4"/>
    </row>
    <row r="117" spans="2:28" s="3" customFormat="1" x14ac:dyDescent="0.3">
      <c r="B117" s="54"/>
      <c r="C117" s="6"/>
      <c r="D117" s="7"/>
      <c r="E117" s="5"/>
      <c r="F117" s="5"/>
      <c r="G117" s="5"/>
      <c r="H117" s="5"/>
      <c r="I117" s="31"/>
      <c r="J117" s="31"/>
      <c r="K117" s="76"/>
      <c r="L117" s="76"/>
      <c r="M117" s="76"/>
      <c r="N117" s="31"/>
      <c r="O117" s="76"/>
      <c r="P117" s="76"/>
      <c r="Q117" s="76"/>
      <c r="R117" s="31"/>
      <c r="S117" s="80"/>
      <c r="U117" s="109"/>
      <c r="V117" s="109"/>
      <c r="W117" s="109"/>
      <c r="X117" s="4"/>
      <c r="Y117" s="4"/>
      <c r="Z117" s="4"/>
      <c r="AA117" s="4"/>
      <c r="AB117" s="4"/>
    </row>
    <row r="118" spans="2:28" s="3" customFormat="1" x14ac:dyDescent="0.3">
      <c r="B118" s="54"/>
      <c r="C118" s="6" t="s">
        <v>171</v>
      </c>
      <c r="D118" s="7" t="s">
        <v>1359</v>
      </c>
      <c r="E118" s="5"/>
      <c r="F118" s="5"/>
      <c r="G118" s="5"/>
      <c r="H118" s="5"/>
      <c r="I118" s="31"/>
      <c r="J118" s="31"/>
      <c r="K118" s="357"/>
      <c r="L118" s="358"/>
      <c r="M118" s="359"/>
      <c r="N118" s="31"/>
      <c r="O118" s="365"/>
      <c r="P118" s="365"/>
      <c r="Q118" s="365"/>
      <c r="R118" s="31"/>
      <c r="S118" s="80"/>
      <c r="U118" s="109"/>
      <c r="V118" s="109"/>
      <c r="W118" s="109"/>
      <c r="X118" s="4"/>
      <c r="Y118" s="4"/>
      <c r="Z118" s="4"/>
      <c r="AA118" s="4"/>
      <c r="AB118" s="4"/>
    </row>
    <row r="119" spans="2:28" s="3" customFormat="1" ht="14.5" thickBot="1" x14ac:dyDescent="0.35">
      <c r="B119" s="54"/>
      <c r="C119" s="6"/>
      <c r="D119" s="7"/>
      <c r="E119" s="5"/>
      <c r="F119" s="5"/>
      <c r="G119" s="5"/>
      <c r="H119" s="5"/>
      <c r="I119" s="31"/>
      <c r="J119" s="31"/>
      <c r="K119" s="367"/>
      <c r="L119" s="367"/>
      <c r="M119" s="367"/>
      <c r="N119" s="31"/>
      <c r="O119" s="367"/>
      <c r="P119" s="367"/>
      <c r="Q119" s="367"/>
      <c r="R119" s="31"/>
      <c r="S119" s="80"/>
      <c r="U119" s="109"/>
      <c r="V119" s="109"/>
      <c r="W119" s="109"/>
      <c r="X119" s="4"/>
      <c r="Y119" s="4"/>
      <c r="Z119" s="4"/>
      <c r="AA119" s="4"/>
      <c r="AB119" s="4"/>
    </row>
    <row r="120" spans="2:28" s="3" customFormat="1" ht="14.5" thickBot="1" x14ac:dyDescent="0.35">
      <c r="B120" s="54"/>
      <c r="C120" s="28">
        <v>4.4000000000000004</v>
      </c>
      <c r="D120" s="29" t="s">
        <v>1360</v>
      </c>
      <c r="E120" s="31"/>
      <c r="F120" s="31"/>
      <c r="G120" s="31"/>
      <c r="H120" s="31"/>
      <c r="I120" s="31"/>
      <c r="J120" s="31"/>
      <c r="K120" s="360">
        <f>SUM(K122:K124)</f>
        <v>0</v>
      </c>
      <c r="L120" s="361"/>
      <c r="M120" s="362"/>
      <c r="N120" s="31"/>
      <c r="O120" s="360">
        <f>SUM(O122:O124)</f>
        <v>0</v>
      </c>
      <c r="P120" s="361"/>
      <c r="Q120" s="362"/>
      <c r="R120" s="297" t="str">
        <f>IF(SUM(O122:O124)&lt;&gt;O120, SUM(O122:O124), "")</f>
        <v/>
      </c>
      <c r="S120" s="285"/>
      <c r="U120" s="109"/>
      <c r="V120" s="109"/>
      <c r="W120" s="109"/>
      <c r="X120" s="4"/>
      <c r="Y120" s="4"/>
      <c r="Z120" s="4"/>
      <c r="AA120" s="4"/>
      <c r="AB120" s="4"/>
    </row>
    <row r="121" spans="2:28" s="3" customFormat="1" x14ac:dyDescent="0.3">
      <c r="B121" s="54"/>
      <c r="C121" s="5"/>
      <c r="D121" s="7"/>
      <c r="E121" s="5"/>
      <c r="F121" s="5"/>
      <c r="G121" s="5"/>
      <c r="H121" s="5"/>
      <c r="I121" s="31"/>
      <c r="J121" s="31"/>
      <c r="K121" s="363"/>
      <c r="L121" s="363"/>
      <c r="M121" s="363"/>
      <c r="N121" s="31"/>
      <c r="O121" s="363"/>
      <c r="P121" s="363"/>
      <c r="Q121" s="363"/>
      <c r="R121" s="31"/>
      <c r="S121" s="80"/>
      <c r="U121" s="109"/>
      <c r="V121" s="109"/>
      <c r="W121" s="109"/>
      <c r="X121" s="4"/>
      <c r="Y121" s="4"/>
      <c r="Z121" s="4"/>
      <c r="AA121" s="4"/>
      <c r="AB121" s="4"/>
    </row>
    <row r="122" spans="2:28" s="3" customFormat="1" x14ac:dyDescent="0.3">
      <c r="B122" s="54"/>
      <c r="C122" s="6" t="s">
        <v>172</v>
      </c>
      <c r="D122" s="7" t="s">
        <v>1361</v>
      </c>
      <c r="E122" s="5"/>
      <c r="F122" s="5"/>
      <c r="G122" s="5"/>
      <c r="H122" s="5"/>
      <c r="I122" s="31"/>
      <c r="J122" s="31"/>
      <c r="K122" s="357"/>
      <c r="L122" s="358"/>
      <c r="M122" s="359"/>
      <c r="N122" s="31"/>
      <c r="O122" s="357"/>
      <c r="P122" s="358"/>
      <c r="Q122" s="359"/>
      <c r="R122" s="31"/>
      <c r="S122" s="80"/>
      <c r="U122" s="109"/>
      <c r="V122" s="109"/>
      <c r="W122" s="109"/>
      <c r="X122" s="4"/>
      <c r="Y122" s="4"/>
      <c r="Z122" s="4"/>
      <c r="AA122" s="4"/>
      <c r="AB122" s="4"/>
    </row>
    <row r="123" spans="2:28" s="3" customFormat="1" x14ac:dyDescent="0.3">
      <c r="B123" s="54"/>
      <c r="C123" s="6" t="s">
        <v>173</v>
      </c>
      <c r="D123" s="7" t="s">
        <v>1362</v>
      </c>
      <c r="E123" s="5"/>
      <c r="F123" s="5"/>
      <c r="G123" s="5"/>
      <c r="H123" s="5"/>
      <c r="I123" s="31"/>
      <c r="J123" s="31"/>
      <c r="K123" s="357"/>
      <c r="L123" s="358"/>
      <c r="M123" s="359"/>
      <c r="N123" s="31"/>
      <c r="O123" s="357"/>
      <c r="P123" s="358"/>
      <c r="Q123" s="359"/>
      <c r="R123" s="31"/>
      <c r="S123" s="80"/>
      <c r="U123" s="109"/>
      <c r="V123" s="109"/>
      <c r="W123" s="109"/>
      <c r="X123" s="4"/>
      <c r="Y123" s="4"/>
      <c r="Z123" s="4"/>
      <c r="AA123" s="4"/>
      <c r="AB123" s="4"/>
    </row>
    <row r="124" spans="2:28" s="3" customFormat="1" x14ac:dyDescent="0.3">
      <c r="B124" s="54"/>
      <c r="C124" s="6" t="s">
        <v>174</v>
      </c>
      <c r="D124" s="7" t="s">
        <v>1363</v>
      </c>
      <c r="E124" s="5"/>
      <c r="F124" s="5"/>
      <c r="G124" s="5"/>
      <c r="H124" s="5"/>
      <c r="I124" s="31"/>
      <c r="J124" s="31"/>
      <c r="K124" s="357"/>
      <c r="L124" s="358"/>
      <c r="M124" s="359"/>
      <c r="N124" s="31"/>
      <c r="O124" s="357"/>
      <c r="P124" s="358"/>
      <c r="Q124" s="359"/>
      <c r="R124" s="31"/>
      <c r="S124" s="80"/>
      <c r="U124" s="109"/>
      <c r="V124" s="109"/>
      <c r="W124" s="109"/>
      <c r="X124" s="4"/>
      <c r="Y124" s="4"/>
      <c r="Z124" s="4"/>
      <c r="AA124" s="4"/>
      <c r="AB124" s="4"/>
    </row>
    <row r="125" spans="2:28" s="3" customFormat="1" ht="14.5" thickBot="1" x14ac:dyDescent="0.35">
      <c r="B125" s="54"/>
      <c r="C125" s="5"/>
      <c r="D125" s="7"/>
      <c r="E125" s="5"/>
      <c r="F125" s="5"/>
      <c r="G125" s="5"/>
      <c r="H125" s="5"/>
      <c r="I125" s="5"/>
      <c r="J125" s="5"/>
      <c r="K125" s="372"/>
      <c r="L125" s="372"/>
      <c r="M125" s="372"/>
      <c r="N125" s="72"/>
      <c r="O125" s="372"/>
      <c r="P125" s="372"/>
      <c r="Q125" s="372"/>
      <c r="R125" s="5"/>
      <c r="S125" s="55"/>
      <c r="U125" s="109"/>
      <c r="V125" s="109"/>
      <c r="W125" s="109"/>
      <c r="X125" s="4"/>
      <c r="Y125" s="4"/>
      <c r="Z125" s="4"/>
      <c r="AA125" s="4"/>
      <c r="AB125" s="4"/>
    </row>
    <row r="126" spans="2:28" s="3" customFormat="1" ht="15" customHeight="1" thickBot="1" x14ac:dyDescent="0.4">
      <c r="B126" s="54"/>
      <c r="C126" s="105">
        <v>5</v>
      </c>
      <c r="D126" s="167" t="s">
        <v>1538</v>
      </c>
      <c r="E126" s="74"/>
      <c r="F126" s="74"/>
      <c r="G126" s="74"/>
      <c r="H126" s="74"/>
      <c r="I126" s="74"/>
      <c r="J126" s="74"/>
      <c r="K126" s="369">
        <f>SUM(K128,K140)</f>
        <v>0</v>
      </c>
      <c r="L126" s="370"/>
      <c r="M126" s="371"/>
      <c r="N126" s="78"/>
      <c r="O126" s="369">
        <f>SUM(O128,O140)</f>
        <v>0</v>
      </c>
      <c r="P126" s="370"/>
      <c r="Q126" s="371"/>
      <c r="R126" s="74"/>
      <c r="S126" s="55"/>
      <c r="U126" s="109"/>
      <c r="V126" s="109"/>
      <c r="W126" s="109"/>
      <c r="X126" s="4"/>
      <c r="Y126" s="4"/>
      <c r="Z126" s="4"/>
      <c r="AA126" s="4"/>
      <c r="AB126" s="4"/>
    </row>
    <row r="127" spans="2:28" s="3" customFormat="1" ht="14.5" thickBot="1" x14ac:dyDescent="0.35">
      <c r="B127" s="54"/>
      <c r="C127" s="5"/>
      <c r="D127" s="7"/>
      <c r="E127" s="5"/>
      <c r="F127" s="5"/>
      <c r="G127" s="5"/>
      <c r="H127" s="5"/>
      <c r="I127" s="5"/>
      <c r="J127" s="5"/>
      <c r="K127" s="95"/>
      <c r="L127" s="95"/>
      <c r="M127" s="95"/>
      <c r="N127" s="72"/>
      <c r="O127" s="95"/>
      <c r="P127" s="95"/>
      <c r="Q127" s="95"/>
      <c r="R127" s="5"/>
      <c r="S127" s="55"/>
      <c r="U127" s="109"/>
      <c r="V127" s="109"/>
      <c r="W127" s="109"/>
      <c r="X127" s="4"/>
      <c r="Y127" s="4"/>
      <c r="Z127" s="4"/>
      <c r="AA127" s="4"/>
      <c r="AB127" s="4"/>
    </row>
    <row r="128" spans="2:28" s="3" customFormat="1" ht="14.5" thickBot="1" x14ac:dyDescent="0.35">
      <c r="B128" s="54"/>
      <c r="C128" s="16">
        <v>5.0999999999999996</v>
      </c>
      <c r="D128" s="10" t="s">
        <v>1264</v>
      </c>
      <c r="E128" s="5"/>
      <c r="F128" s="5"/>
      <c r="G128" s="5"/>
      <c r="H128" s="5"/>
      <c r="I128" s="220" t="str">
        <f>IF(SUM(K130:K138)&lt;&gt;K128, SUM(K130:K138), "")</f>
        <v/>
      </c>
      <c r="J128" s="221"/>
      <c r="K128" s="360">
        <f>SUM(K130:M138)</f>
        <v>0</v>
      </c>
      <c r="L128" s="361"/>
      <c r="M128" s="362"/>
      <c r="N128" s="31"/>
      <c r="O128" s="360">
        <f>SUM(O130:Q138)</f>
        <v>0</v>
      </c>
      <c r="P128" s="361"/>
      <c r="Q128" s="362"/>
      <c r="R128" s="297" t="str">
        <f>IF(SUM(O130:O138)&lt;&gt;O128, SUM(O130:O138), "")</f>
        <v/>
      </c>
      <c r="S128" s="285"/>
      <c r="U128" s="109"/>
      <c r="V128" s="109"/>
      <c r="W128" s="109"/>
      <c r="X128" s="4"/>
      <c r="Y128" s="4"/>
      <c r="Z128" s="4"/>
      <c r="AA128" s="4"/>
      <c r="AB128" s="4"/>
    </row>
    <row r="129" spans="2:28" s="3" customFormat="1" x14ac:dyDescent="0.3">
      <c r="B129" s="54"/>
      <c r="C129" s="5"/>
      <c r="D129" s="79"/>
      <c r="E129" s="5"/>
      <c r="F129" s="5"/>
      <c r="G129" s="5"/>
      <c r="H129" s="5"/>
      <c r="I129" s="220"/>
      <c r="J129" s="301"/>
      <c r="K129" s="363" t="str">
        <f>IF(AND((OR(ISNUMBER(K131), ISNUMBER(K132), ISNUMBER(K133), ISNUMBER(K134), ISNUMBER(K135), ISNUMBER(K136), ISNUMBER(K137))), ISBLANK(K130)), "Personnel expenses?", "")</f>
        <v/>
      </c>
      <c r="L129" s="373"/>
      <c r="M129" s="373"/>
      <c r="N129" s="31"/>
      <c r="O129" s="363" t="str">
        <f>IF(AND((OR(ISNUMBER(O131), ISNUMBER(O132), ISNUMBER(O133), ISNUMBER(O134), ISNUMBER(O135), ISNUMBER(O136), ISNUMBER(O137))), ISBLANK(O130)), "Personnel expenses?", "")</f>
        <v/>
      </c>
      <c r="P129" s="373"/>
      <c r="Q129" s="373"/>
      <c r="R129" s="31"/>
      <c r="S129" s="80"/>
      <c r="U129" s="109"/>
      <c r="V129" s="109"/>
      <c r="W129" s="109"/>
      <c r="X129" s="4"/>
      <c r="Y129" s="4"/>
      <c r="Z129" s="4"/>
      <c r="AA129" s="4"/>
      <c r="AB129" s="4"/>
    </row>
    <row r="130" spans="2:28" s="3" customFormat="1" x14ac:dyDescent="0.3">
      <c r="B130" s="54"/>
      <c r="C130" s="35" t="s">
        <v>95</v>
      </c>
      <c r="D130" s="7" t="s">
        <v>1364</v>
      </c>
      <c r="E130" s="5"/>
      <c r="F130" s="5"/>
      <c r="G130" s="5"/>
      <c r="H130" s="5"/>
      <c r="I130" s="220" t="str">
        <f t="shared" ref="I130:I138" si="0">IF(AND(ISNUMBER(K130), K130&lt;0), K130*(-1), "")</f>
        <v/>
      </c>
      <c r="J130" s="226"/>
      <c r="K130" s="357"/>
      <c r="L130" s="358"/>
      <c r="M130" s="359"/>
      <c r="N130" s="31"/>
      <c r="O130" s="357"/>
      <c r="P130" s="358"/>
      <c r="Q130" s="359"/>
      <c r="R130" s="31" t="str">
        <f>IF(AND(ISNUMBER(O130), O130&lt;0), O130*(-1), "")</f>
        <v/>
      </c>
      <c r="S130" s="80"/>
      <c r="U130" s="109"/>
      <c r="V130" s="109"/>
      <c r="W130" s="109"/>
      <c r="X130" s="4"/>
      <c r="Y130" s="4"/>
      <c r="Z130" s="4"/>
      <c r="AA130" s="4"/>
      <c r="AB130" s="4"/>
    </row>
    <row r="131" spans="2:28" s="3" customFormat="1" x14ac:dyDescent="0.3">
      <c r="B131" s="54"/>
      <c r="C131" s="35" t="s">
        <v>96</v>
      </c>
      <c r="D131" s="7" t="s">
        <v>1365</v>
      </c>
      <c r="E131" s="5"/>
      <c r="F131" s="5"/>
      <c r="G131" s="5"/>
      <c r="H131" s="5"/>
      <c r="I131" s="220" t="str">
        <f t="shared" si="0"/>
        <v/>
      </c>
      <c r="J131" s="226"/>
      <c r="K131" s="357"/>
      <c r="L131" s="358"/>
      <c r="M131" s="359"/>
      <c r="N131" s="31"/>
      <c r="O131" s="357"/>
      <c r="P131" s="358"/>
      <c r="Q131" s="359"/>
      <c r="R131" s="31" t="str">
        <f t="shared" ref="R131:R138" si="1">IF(AND(ISNUMBER(O131), O131&lt;0), O131*(-1), "")</f>
        <v/>
      </c>
      <c r="S131" s="80"/>
      <c r="U131" s="109"/>
      <c r="V131" s="109"/>
      <c r="W131" s="109"/>
      <c r="X131" s="4"/>
      <c r="Y131" s="4"/>
      <c r="Z131" s="4"/>
      <c r="AA131" s="4"/>
      <c r="AB131" s="4"/>
    </row>
    <row r="132" spans="2:28" s="3" customFormat="1" x14ac:dyDescent="0.3">
      <c r="B132" s="54"/>
      <c r="C132" s="35" t="s">
        <v>97</v>
      </c>
      <c r="D132" s="7" t="s">
        <v>1555</v>
      </c>
      <c r="E132" s="5"/>
      <c r="F132" s="5"/>
      <c r="G132" s="5"/>
      <c r="H132" s="5"/>
      <c r="I132" s="220" t="str">
        <f t="shared" si="0"/>
        <v/>
      </c>
      <c r="J132" s="226"/>
      <c r="K132" s="357"/>
      <c r="L132" s="358"/>
      <c r="M132" s="359"/>
      <c r="N132" s="31"/>
      <c r="O132" s="357"/>
      <c r="P132" s="358"/>
      <c r="Q132" s="359"/>
      <c r="R132" s="31" t="str">
        <f t="shared" si="1"/>
        <v/>
      </c>
      <c r="S132" s="80"/>
      <c r="U132" s="109"/>
      <c r="V132" s="109"/>
      <c r="W132" s="109"/>
      <c r="X132" s="4"/>
      <c r="Y132" s="4"/>
      <c r="Z132" s="4"/>
      <c r="AA132" s="4"/>
      <c r="AB132" s="4"/>
    </row>
    <row r="133" spans="2:28" s="3" customFormat="1" x14ac:dyDescent="0.3">
      <c r="B133" s="54"/>
      <c r="C133" s="35" t="s">
        <v>98</v>
      </c>
      <c r="D133" s="7" t="s">
        <v>1366</v>
      </c>
      <c r="E133" s="5"/>
      <c r="F133" s="5"/>
      <c r="G133" s="5"/>
      <c r="H133" s="5"/>
      <c r="I133" s="220" t="str">
        <f t="shared" si="0"/>
        <v/>
      </c>
      <c r="J133" s="226"/>
      <c r="K133" s="357"/>
      <c r="L133" s="358"/>
      <c r="M133" s="359"/>
      <c r="N133" s="31"/>
      <c r="O133" s="357"/>
      <c r="P133" s="358"/>
      <c r="Q133" s="359"/>
      <c r="R133" s="31" t="str">
        <f t="shared" si="1"/>
        <v/>
      </c>
      <c r="S133" s="80"/>
      <c r="U133" s="109"/>
      <c r="V133" s="109"/>
      <c r="W133" s="109"/>
      <c r="X133" s="4"/>
      <c r="Y133" s="4"/>
      <c r="Z133" s="4"/>
      <c r="AA133" s="4"/>
      <c r="AB133" s="4"/>
    </row>
    <row r="134" spans="2:28" s="3" customFormat="1" x14ac:dyDescent="0.3">
      <c r="B134" s="54"/>
      <c r="C134" s="35" t="s">
        <v>99</v>
      </c>
      <c r="D134" s="7" t="s">
        <v>1543</v>
      </c>
      <c r="E134" s="5"/>
      <c r="F134" s="5"/>
      <c r="G134" s="5"/>
      <c r="H134" s="5"/>
      <c r="I134" s="220" t="str">
        <f t="shared" si="0"/>
        <v/>
      </c>
      <c r="J134" s="226"/>
      <c r="K134" s="357"/>
      <c r="L134" s="358"/>
      <c r="M134" s="359"/>
      <c r="N134" s="31"/>
      <c r="O134" s="357"/>
      <c r="P134" s="358"/>
      <c r="Q134" s="359"/>
      <c r="R134" s="31" t="str">
        <f t="shared" si="1"/>
        <v/>
      </c>
      <c r="S134" s="80"/>
      <c r="U134" s="109"/>
      <c r="V134" s="109"/>
      <c r="W134" s="109"/>
      <c r="X134" s="4"/>
      <c r="Y134" s="4"/>
      <c r="Z134" s="4"/>
      <c r="AA134" s="4"/>
      <c r="AB134" s="4"/>
    </row>
    <row r="135" spans="2:28" s="3" customFormat="1" x14ac:dyDescent="0.3">
      <c r="B135" s="54"/>
      <c r="C135" s="35" t="s">
        <v>189</v>
      </c>
      <c r="D135" s="7" t="s">
        <v>1367</v>
      </c>
      <c r="E135" s="5"/>
      <c r="F135" s="5"/>
      <c r="G135" s="5"/>
      <c r="H135" s="5"/>
      <c r="I135" s="220" t="str">
        <f t="shared" si="0"/>
        <v/>
      </c>
      <c r="J135" s="226"/>
      <c r="K135" s="357"/>
      <c r="L135" s="358"/>
      <c r="M135" s="359"/>
      <c r="N135" s="31"/>
      <c r="O135" s="357"/>
      <c r="P135" s="358"/>
      <c r="Q135" s="359"/>
      <c r="R135" s="31" t="str">
        <f t="shared" si="1"/>
        <v/>
      </c>
      <c r="S135" s="80"/>
      <c r="U135" s="109"/>
      <c r="V135" s="109"/>
      <c r="W135" s="109"/>
      <c r="X135" s="4"/>
      <c r="Y135" s="4"/>
      <c r="Z135" s="4"/>
      <c r="AA135" s="4"/>
      <c r="AB135" s="4"/>
    </row>
    <row r="136" spans="2:28" s="3" customFormat="1" x14ac:dyDescent="0.3">
      <c r="B136" s="54"/>
      <c r="C136" s="35" t="s">
        <v>186</v>
      </c>
      <c r="D136" s="7" t="s">
        <v>1368</v>
      </c>
      <c r="E136" s="5"/>
      <c r="F136" s="5"/>
      <c r="G136" s="5"/>
      <c r="H136" s="5"/>
      <c r="I136" s="220" t="str">
        <f t="shared" si="0"/>
        <v/>
      </c>
      <c r="J136" s="226"/>
      <c r="K136" s="357"/>
      <c r="L136" s="358"/>
      <c r="M136" s="359"/>
      <c r="N136" s="31"/>
      <c r="O136" s="357"/>
      <c r="P136" s="358"/>
      <c r="Q136" s="359"/>
      <c r="R136" s="31" t="str">
        <f t="shared" si="1"/>
        <v/>
      </c>
      <c r="S136" s="80"/>
      <c r="U136" s="109"/>
      <c r="V136" s="109"/>
      <c r="W136" s="109"/>
      <c r="X136" s="4"/>
      <c r="Y136" s="4"/>
      <c r="Z136" s="4"/>
      <c r="AA136" s="4"/>
      <c r="AB136" s="4"/>
    </row>
    <row r="137" spans="2:28" s="3" customFormat="1" x14ac:dyDescent="0.3">
      <c r="B137" s="54"/>
      <c r="C137" s="35" t="s">
        <v>187</v>
      </c>
      <c r="D137" s="7" t="s">
        <v>1369</v>
      </c>
      <c r="E137" s="5"/>
      <c r="F137" s="5"/>
      <c r="G137" s="5"/>
      <c r="H137" s="5"/>
      <c r="I137" s="220" t="str">
        <f t="shared" si="0"/>
        <v/>
      </c>
      <c r="J137" s="226"/>
      <c r="K137" s="357"/>
      <c r="L137" s="358"/>
      <c r="M137" s="359"/>
      <c r="N137" s="31"/>
      <c r="O137" s="357"/>
      <c r="P137" s="358"/>
      <c r="Q137" s="359"/>
      <c r="R137" s="31" t="str">
        <f t="shared" si="1"/>
        <v/>
      </c>
      <c r="S137" s="80"/>
      <c r="U137" s="109"/>
      <c r="V137" s="109"/>
      <c r="W137" s="109"/>
      <c r="X137" s="4"/>
      <c r="Y137" s="4"/>
      <c r="Z137" s="4"/>
      <c r="AA137" s="4"/>
      <c r="AB137" s="4"/>
    </row>
    <row r="138" spans="2:28" s="3" customFormat="1" x14ac:dyDescent="0.3">
      <c r="B138" s="54"/>
      <c r="C138" s="35" t="s">
        <v>188</v>
      </c>
      <c r="D138" s="7" t="s">
        <v>1370</v>
      </c>
      <c r="E138" s="5"/>
      <c r="F138" s="5"/>
      <c r="G138" s="5"/>
      <c r="H138" s="5"/>
      <c r="I138" s="220" t="str">
        <f t="shared" si="0"/>
        <v/>
      </c>
      <c r="J138" s="226"/>
      <c r="K138" s="357"/>
      <c r="L138" s="358"/>
      <c r="M138" s="359"/>
      <c r="N138" s="5"/>
      <c r="O138" s="357"/>
      <c r="P138" s="358"/>
      <c r="Q138" s="359"/>
      <c r="R138" s="31" t="str">
        <f t="shared" si="1"/>
        <v/>
      </c>
      <c r="S138" s="80"/>
      <c r="U138" s="109"/>
      <c r="V138" s="109"/>
      <c r="W138" s="109"/>
      <c r="X138" s="4"/>
      <c r="Y138" s="4"/>
      <c r="Z138" s="4"/>
      <c r="AA138" s="4"/>
      <c r="AB138" s="4"/>
    </row>
    <row r="139" spans="2:28" s="3" customFormat="1" ht="14.5" thickBot="1" x14ac:dyDescent="0.35">
      <c r="B139" s="54"/>
      <c r="C139" s="6"/>
      <c r="D139" s="7"/>
      <c r="E139" s="5"/>
      <c r="F139" s="5"/>
      <c r="G139" s="5"/>
      <c r="H139" s="5"/>
      <c r="I139" s="31"/>
      <c r="J139" s="31"/>
      <c r="K139" s="31"/>
      <c r="L139" s="31"/>
      <c r="M139" s="31"/>
      <c r="N139" s="31"/>
      <c r="O139" s="31"/>
      <c r="P139" s="31"/>
      <c r="Q139" s="31"/>
      <c r="R139" s="31"/>
      <c r="S139" s="80"/>
      <c r="U139" s="109"/>
      <c r="V139" s="109"/>
      <c r="W139" s="109"/>
      <c r="X139" s="4"/>
      <c r="Y139" s="4"/>
      <c r="Z139" s="4"/>
      <c r="AA139" s="4"/>
      <c r="AB139" s="4"/>
    </row>
    <row r="140" spans="2:28" s="3" customFormat="1" ht="14.5" thickBot="1" x14ac:dyDescent="0.35">
      <c r="B140" s="54"/>
      <c r="C140" s="18">
        <v>5.2</v>
      </c>
      <c r="D140" s="10" t="s">
        <v>1371</v>
      </c>
      <c r="E140" s="5"/>
      <c r="F140" s="5"/>
      <c r="G140" s="5"/>
      <c r="H140" s="5"/>
      <c r="I140" s="220" t="str">
        <f>IF(SUM(K142:K144)&lt;&gt;K140, SUM(K142:K144), "")</f>
        <v/>
      </c>
      <c r="J140" s="221"/>
      <c r="K140" s="360">
        <f>SUM(K142:M144)</f>
        <v>0</v>
      </c>
      <c r="L140" s="361"/>
      <c r="M140" s="362"/>
      <c r="N140" s="31"/>
      <c r="O140" s="360">
        <f>SUM(O142:Q144)</f>
        <v>0</v>
      </c>
      <c r="P140" s="361"/>
      <c r="Q140" s="362"/>
      <c r="R140" s="297" t="str">
        <f>IF(SUM(O142:O144)&lt;&gt;O140, SUM(O142:O144), "")</f>
        <v/>
      </c>
      <c r="S140" s="285"/>
      <c r="U140" s="109"/>
      <c r="V140" s="109"/>
      <c r="W140" s="109"/>
      <c r="X140" s="4"/>
      <c r="Y140" s="4"/>
      <c r="Z140" s="4"/>
      <c r="AA140" s="4"/>
      <c r="AB140" s="4"/>
    </row>
    <row r="141" spans="2:28" s="3" customFormat="1" x14ac:dyDescent="0.3">
      <c r="B141" s="54"/>
      <c r="C141" s="36"/>
      <c r="D141" s="79"/>
      <c r="E141" s="5"/>
      <c r="F141" s="5"/>
      <c r="G141" s="5"/>
      <c r="H141" s="5"/>
      <c r="I141" s="5"/>
      <c r="J141" s="5"/>
      <c r="K141" s="363" t="str">
        <f>IF(AND(ISNUMBER(K130), ISNUMBER(K128), ISBLANK(K143)), "Depreciation/amortization cost?", "")</f>
        <v/>
      </c>
      <c r="L141" s="374"/>
      <c r="M141" s="374"/>
      <c r="N141" s="5"/>
      <c r="O141" s="363" t="str">
        <f>IF(AND(ISNUMBER(O130), ISNUMBER(O128), ISBLANK(O143)), "Depreciation/amortization cost?", "")</f>
        <v/>
      </c>
      <c r="P141" s="374"/>
      <c r="Q141" s="374"/>
      <c r="R141" s="5"/>
      <c r="S141" s="80"/>
      <c r="U141" s="109"/>
      <c r="V141" s="109"/>
      <c r="W141" s="109"/>
      <c r="X141" s="4"/>
      <c r="Y141" s="4"/>
      <c r="Z141" s="4"/>
      <c r="AA141" s="4"/>
      <c r="AB141" s="4"/>
    </row>
    <row r="142" spans="2:28" s="3" customFormat="1" x14ac:dyDescent="0.3">
      <c r="B142" s="54"/>
      <c r="C142" s="32" t="s">
        <v>100</v>
      </c>
      <c r="D142" s="7" t="s">
        <v>1372</v>
      </c>
      <c r="E142" s="5"/>
      <c r="F142" s="5"/>
      <c r="G142" s="5"/>
      <c r="H142" s="5"/>
      <c r="I142" s="5"/>
      <c r="J142" s="31" t="str">
        <f>IF(AND(ISNUMBER(K142), K142&lt;0), K142*(-1), "")</f>
        <v/>
      </c>
      <c r="K142" s="242"/>
      <c r="L142" s="243"/>
      <c r="M142" s="244"/>
      <c r="N142" s="5"/>
      <c r="O142" s="242"/>
      <c r="P142" s="243"/>
      <c r="Q142" s="244"/>
      <c r="R142" s="31" t="str">
        <f t="shared" ref="R142:R143" si="2">IF(AND(ISNUMBER(O142), O142&lt;0), O142*(-1), "")</f>
        <v/>
      </c>
      <c r="S142" s="80"/>
      <c r="U142" s="109"/>
      <c r="V142" s="109"/>
      <c r="W142" s="109"/>
      <c r="X142" s="4"/>
      <c r="Y142" s="4"/>
      <c r="Z142" s="4"/>
      <c r="AA142" s="4"/>
      <c r="AB142" s="4"/>
    </row>
    <row r="143" spans="2:28" s="3" customFormat="1" x14ac:dyDescent="0.3">
      <c r="B143" s="54"/>
      <c r="C143" s="32" t="s">
        <v>101</v>
      </c>
      <c r="D143" s="7" t="s">
        <v>1544</v>
      </c>
      <c r="E143" s="5"/>
      <c r="F143" s="5"/>
      <c r="G143" s="5"/>
      <c r="H143" s="5"/>
      <c r="I143" s="5"/>
      <c r="J143" s="31" t="str">
        <f>IF(AND(ISNUMBER(K143), K143&lt;0), K143*(-1), "")</f>
        <v/>
      </c>
      <c r="K143" s="242"/>
      <c r="L143" s="243"/>
      <c r="M143" s="244"/>
      <c r="N143" s="5"/>
      <c r="O143" s="242"/>
      <c r="P143" s="243"/>
      <c r="Q143" s="244"/>
      <c r="R143" s="31" t="str">
        <f t="shared" si="2"/>
        <v/>
      </c>
      <c r="S143" s="80"/>
      <c r="U143" s="109"/>
      <c r="V143" s="109"/>
      <c r="W143" s="109"/>
      <c r="X143" s="4"/>
      <c r="Y143" s="4"/>
      <c r="Z143" s="4"/>
      <c r="AA143" s="4"/>
      <c r="AB143" s="4"/>
    </row>
    <row r="144" spans="2:28" s="3" customFormat="1" x14ac:dyDescent="0.3">
      <c r="B144" s="54"/>
      <c r="C144" s="32" t="s">
        <v>102</v>
      </c>
      <c r="D144" s="7" t="s">
        <v>1373</v>
      </c>
      <c r="E144" s="5"/>
      <c r="F144" s="5"/>
      <c r="G144" s="5"/>
      <c r="H144" s="5"/>
      <c r="I144" s="5"/>
      <c r="J144" s="31"/>
      <c r="K144" s="242"/>
      <c r="L144" s="243"/>
      <c r="M144" s="244"/>
      <c r="N144" s="5"/>
      <c r="O144" s="242"/>
      <c r="P144" s="243"/>
      <c r="Q144" s="244"/>
      <c r="R144" s="31"/>
      <c r="S144" s="80"/>
      <c r="U144" s="109"/>
      <c r="V144" s="109"/>
      <c r="W144" s="109"/>
      <c r="X144" s="4"/>
      <c r="Y144" s="4"/>
      <c r="Z144" s="4"/>
      <c r="AA144" s="4"/>
      <c r="AB144" s="4"/>
    </row>
    <row r="145" spans="2:28" s="3" customFormat="1" ht="14.5" thickBot="1" x14ac:dyDescent="0.35">
      <c r="B145" s="54"/>
      <c r="C145" s="32"/>
      <c r="D145" s="7"/>
      <c r="E145" s="5"/>
      <c r="F145" s="5"/>
      <c r="G145" s="5"/>
      <c r="H145" s="5"/>
      <c r="I145" s="5"/>
      <c r="J145" s="31"/>
      <c r="K145" s="31"/>
      <c r="L145" s="31"/>
      <c r="M145" s="31"/>
      <c r="N145" s="31"/>
      <c r="O145" s="31"/>
      <c r="P145" s="31"/>
      <c r="Q145" s="31"/>
      <c r="R145" s="31"/>
      <c r="S145" s="80"/>
      <c r="U145" s="109"/>
      <c r="V145" s="109"/>
      <c r="W145" s="109"/>
      <c r="X145" s="4"/>
      <c r="Y145" s="4"/>
      <c r="Z145" s="4"/>
      <c r="AA145" s="4"/>
      <c r="AB145" s="4"/>
    </row>
    <row r="146" spans="2:28" s="3" customFormat="1" ht="16" thickBot="1" x14ac:dyDescent="0.4">
      <c r="B146" s="54"/>
      <c r="C146" s="107">
        <v>6</v>
      </c>
      <c r="D146" s="103" t="s">
        <v>1375</v>
      </c>
      <c r="E146" s="96"/>
      <c r="F146" s="96"/>
      <c r="G146" s="74"/>
      <c r="H146" s="74"/>
      <c r="I146" s="75"/>
      <c r="J146" s="75"/>
      <c r="K146" s="375">
        <f>IF(ISNUMBER(K75-K128),K75-K128,"")</f>
        <v>0</v>
      </c>
      <c r="L146" s="376"/>
      <c r="M146" s="377"/>
      <c r="N146" s="74"/>
      <c r="O146" s="375">
        <f>IF(ISNUMBER(O75-O128),O75-O128,"")</f>
        <v>0</v>
      </c>
      <c r="P146" s="376"/>
      <c r="Q146" s="377"/>
      <c r="R146" s="75"/>
      <c r="S146" s="80"/>
      <c r="U146" s="109"/>
      <c r="V146" s="109"/>
      <c r="W146" s="109"/>
      <c r="X146" s="4"/>
      <c r="Y146" s="4"/>
      <c r="Z146" s="4"/>
      <c r="AA146" s="4"/>
      <c r="AB146" s="4"/>
    </row>
    <row r="147" spans="2:28" s="3" customFormat="1" ht="14.5" thickBot="1" x14ac:dyDescent="0.35">
      <c r="B147" s="54"/>
      <c r="C147" s="36"/>
      <c r="D147" s="7"/>
      <c r="E147" s="5"/>
      <c r="F147" s="5"/>
      <c r="G147" s="5"/>
      <c r="H147" s="5"/>
      <c r="I147" s="5"/>
      <c r="J147" s="5"/>
      <c r="K147" s="378"/>
      <c r="L147" s="379"/>
      <c r="M147" s="379"/>
      <c r="N147" s="5"/>
      <c r="O147" s="378"/>
      <c r="P147" s="379"/>
      <c r="Q147" s="379"/>
      <c r="R147" s="5"/>
      <c r="S147" s="80"/>
      <c r="U147" s="109"/>
      <c r="V147" s="109"/>
      <c r="W147" s="109"/>
      <c r="X147" s="4"/>
      <c r="Y147" s="4"/>
      <c r="Z147" s="4"/>
      <c r="AA147" s="4"/>
      <c r="AB147" s="4"/>
    </row>
    <row r="148" spans="2:28" s="3" customFormat="1" ht="16" thickBot="1" x14ac:dyDescent="0.4">
      <c r="B148" s="54"/>
      <c r="C148" s="107">
        <v>7</v>
      </c>
      <c r="D148" s="103" t="s">
        <v>1374</v>
      </c>
      <c r="E148" s="74"/>
      <c r="F148" s="74"/>
      <c r="G148" s="74"/>
      <c r="H148" s="74"/>
      <c r="I148" s="227" t="str">
        <f>IF(K148&lt;0, K148*(-1), "")</f>
        <v/>
      </c>
      <c r="J148" s="227"/>
      <c r="K148" s="380"/>
      <c r="L148" s="381"/>
      <c r="M148" s="382"/>
      <c r="N148" s="75"/>
      <c r="O148" s="360"/>
      <c r="P148" s="361"/>
      <c r="Q148" s="362"/>
      <c r="R148" s="97" t="str">
        <f>IF(O148&lt;0, O148*(-1), "")</f>
        <v/>
      </c>
      <c r="S148" s="55"/>
      <c r="U148" s="109"/>
      <c r="V148" s="109"/>
      <c r="W148" s="109"/>
      <c r="X148" s="4"/>
      <c r="Y148" s="4"/>
      <c r="Z148" s="4"/>
      <c r="AA148" s="4"/>
      <c r="AB148" s="4"/>
    </row>
    <row r="149" spans="2:28" s="3" customFormat="1" ht="15" customHeight="1" thickBot="1" x14ac:dyDescent="0.35">
      <c r="B149" s="54"/>
      <c r="C149" s="32"/>
      <c r="D149" s="5"/>
      <c r="E149" s="5"/>
      <c r="F149" s="5"/>
      <c r="G149" s="5"/>
      <c r="H149" s="5"/>
      <c r="I149" s="31"/>
      <c r="J149" s="31"/>
      <c r="K149" s="98"/>
      <c r="L149" s="98"/>
      <c r="M149" s="98"/>
      <c r="N149" s="31"/>
      <c r="O149" s="98"/>
      <c r="P149" s="98"/>
      <c r="Q149" s="98"/>
      <c r="R149" s="31"/>
      <c r="S149" s="80"/>
      <c r="U149" s="109"/>
      <c r="V149" s="109"/>
      <c r="W149" s="109"/>
      <c r="X149" s="4"/>
      <c r="Y149" s="4"/>
      <c r="Z149" s="4"/>
      <c r="AA149" s="4"/>
      <c r="AB149" s="4"/>
    </row>
    <row r="150" spans="2:28" s="3" customFormat="1" ht="15" customHeight="1" thickBot="1" x14ac:dyDescent="0.4">
      <c r="B150" s="54"/>
      <c r="C150" s="107">
        <v>8</v>
      </c>
      <c r="D150" s="103" t="s">
        <v>1376</v>
      </c>
      <c r="E150" s="73"/>
      <c r="F150" s="74"/>
      <c r="G150" s="74"/>
      <c r="H150" s="74"/>
      <c r="I150" s="75"/>
      <c r="J150" s="75"/>
      <c r="K150" s="375">
        <f>IF(ISNUMBER(K146-K140-K148),K146-K140-K148,"")</f>
        <v>0</v>
      </c>
      <c r="L150" s="376"/>
      <c r="M150" s="377"/>
      <c r="N150" s="75"/>
      <c r="O150" s="375">
        <f>IF(ISNUMBER(O146-O140-O148),O146-O140-O148,"")</f>
        <v>0</v>
      </c>
      <c r="P150" s="376"/>
      <c r="Q150" s="377"/>
      <c r="R150" s="75"/>
      <c r="S150" s="80"/>
      <c r="U150" s="109"/>
      <c r="V150" s="109"/>
      <c r="W150" s="109"/>
      <c r="X150" s="4"/>
      <c r="Y150" s="4"/>
      <c r="Z150" s="4"/>
      <c r="AA150" s="4"/>
      <c r="AB150" s="4"/>
    </row>
    <row r="151" spans="2:28" s="3" customFormat="1" ht="15" customHeight="1" x14ac:dyDescent="0.3">
      <c r="B151" s="54"/>
      <c r="C151" s="32"/>
      <c r="D151" s="5"/>
      <c r="E151" s="5"/>
      <c r="F151" s="5"/>
      <c r="G151" s="5"/>
      <c r="H151" s="5"/>
      <c r="I151" s="31"/>
      <c r="J151" s="31"/>
      <c r="K151" s="98"/>
      <c r="L151" s="98"/>
      <c r="M151" s="98"/>
      <c r="N151" s="31"/>
      <c r="O151" s="98"/>
      <c r="P151" s="98"/>
      <c r="Q151" s="98"/>
      <c r="R151" s="31"/>
      <c r="S151" s="80"/>
      <c r="U151" s="109"/>
      <c r="V151" s="109"/>
      <c r="W151" s="109"/>
      <c r="X151" s="4"/>
      <c r="Y151" s="4"/>
      <c r="Z151" s="4"/>
      <c r="AA151" s="4"/>
      <c r="AB151" s="4"/>
    </row>
    <row r="152" spans="2:28" s="3" customFormat="1" x14ac:dyDescent="0.3">
      <c r="B152" s="54"/>
      <c r="C152" s="32"/>
      <c r="D152" s="5"/>
      <c r="E152" s="5"/>
      <c r="F152" s="5"/>
      <c r="G152" s="5"/>
      <c r="H152" s="5"/>
      <c r="I152" s="31"/>
      <c r="J152" s="31"/>
      <c r="K152" s="98"/>
      <c r="L152" s="98"/>
      <c r="M152" s="98"/>
      <c r="N152" s="31"/>
      <c r="O152" s="98"/>
      <c r="P152" s="98"/>
      <c r="Q152" s="98"/>
      <c r="R152" s="31"/>
      <c r="S152" s="80"/>
      <c r="U152" s="109"/>
      <c r="V152" s="109"/>
      <c r="W152" s="109"/>
      <c r="X152" s="4"/>
      <c r="Y152" s="4"/>
      <c r="Z152" s="4"/>
      <c r="AA152" s="4"/>
      <c r="AB152" s="4"/>
    </row>
    <row r="153" spans="2:28" s="3" customFormat="1" ht="14.5" thickBot="1" x14ac:dyDescent="0.35">
      <c r="B153" s="56"/>
      <c r="C153" s="44"/>
      <c r="D153" s="44"/>
      <c r="E153" s="44"/>
      <c r="F153" s="44"/>
      <c r="G153" s="44"/>
      <c r="H153" s="44"/>
      <c r="I153" s="44"/>
      <c r="J153" s="44"/>
      <c r="K153" s="282"/>
      <c r="L153" s="386"/>
      <c r="M153" s="386"/>
      <c r="N153" s="44"/>
      <c r="O153" s="282"/>
      <c r="P153" s="386"/>
      <c r="Q153" s="386"/>
      <c r="R153" s="44"/>
      <c r="S153" s="57"/>
      <c r="U153" s="109"/>
      <c r="V153" s="109"/>
      <c r="W153" s="109"/>
      <c r="X153" s="4"/>
      <c r="Y153" s="4"/>
      <c r="Z153" s="4"/>
      <c r="AA153" s="4"/>
      <c r="AB153" s="4"/>
    </row>
    <row r="154" spans="2:28" s="3" customFormat="1" ht="15" thickTop="1" thickBot="1" x14ac:dyDescent="0.35">
      <c r="B154" s="45"/>
      <c r="C154" s="45"/>
      <c r="D154" s="45"/>
      <c r="E154" s="45"/>
      <c r="F154" s="45"/>
      <c r="G154" s="45"/>
      <c r="H154" s="45"/>
      <c r="I154" s="45"/>
      <c r="J154" s="45"/>
      <c r="K154" s="45"/>
      <c r="L154" s="45"/>
      <c r="M154" s="45"/>
      <c r="N154" s="45"/>
      <c r="O154" s="45"/>
      <c r="P154" s="45"/>
      <c r="Q154" s="45"/>
      <c r="R154" s="45"/>
      <c r="S154" s="45"/>
      <c r="U154" s="109"/>
      <c r="V154" s="109"/>
      <c r="W154" s="109"/>
      <c r="X154" s="4"/>
      <c r="Y154" s="4"/>
      <c r="Z154" s="4"/>
      <c r="AA154" s="4"/>
      <c r="AB154" s="4"/>
    </row>
    <row r="155" spans="2:28" s="3" customFormat="1" ht="14.5" thickTop="1" x14ac:dyDescent="0.3">
      <c r="B155" s="67"/>
      <c r="C155" s="46"/>
      <c r="D155" s="68"/>
      <c r="E155" s="68"/>
      <c r="F155" s="68"/>
      <c r="G155" s="68"/>
      <c r="H155" s="68"/>
      <c r="I155" s="68"/>
      <c r="J155" s="68"/>
      <c r="K155" s="68"/>
      <c r="L155" s="68"/>
      <c r="M155" s="68"/>
      <c r="N155" s="68"/>
      <c r="O155" s="68"/>
      <c r="P155" s="68"/>
      <c r="Q155" s="68"/>
      <c r="R155" s="68"/>
      <c r="S155" s="69"/>
      <c r="U155" s="109"/>
      <c r="V155" s="109"/>
      <c r="W155" s="109"/>
      <c r="X155" s="4"/>
      <c r="Y155" s="4"/>
      <c r="Z155" s="4"/>
      <c r="AA155" s="4"/>
      <c r="AB155" s="4"/>
    </row>
    <row r="156" spans="2:28" s="3" customFormat="1" ht="18" x14ac:dyDescent="0.4">
      <c r="B156" s="54"/>
      <c r="C156" s="101" t="s">
        <v>1377</v>
      </c>
      <c r="D156" s="36"/>
      <c r="E156" s="5"/>
      <c r="F156" s="5"/>
      <c r="G156" s="5"/>
      <c r="H156" s="5"/>
      <c r="I156" s="5"/>
      <c r="J156" s="5"/>
      <c r="K156" s="5"/>
      <c r="L156" s="5"/>
      <c r="M156" s="5"/>
      <c r="N156" s="5"/>
      <c r="O156" s="5"/>
      <c r="P156" s="5"/>
      <c r="Q156" s="5"/>
      <c r="R156" s="5"/>
      <c r="S156" s="55"/>
      <c r="U156" s="109"/>
      <c r="V156" s="109"/>
      <c r="W156" s="109"/>
      <c r="X156" s="4"/>
      <c r="Y156" s="4"/>
      <c r="Z156" s="4"/>
      <c r="AA156" s="4"/>
      <c r="AB156" s="4"/>
    </row>
    <row r="157" spans="2:28" s="3" customFormat="1" ht="14.5" thickBot="1" x14ac:dyDescent="0.35">
      <c r="B157" s="54"/>
      <c r="C157" s="36"/>
      <c r="D157" s="7"/>
      <c r="E157" s="5"/>
      <c r="F157" s="5"/>
      <c r="G157" s="5"/>
      <c r="H157" s="5"/>
      <c r="I157" s="5"/>
      <c r="J157" s="5"/>
      <c r="K157" s="372" t="s">
        <v>1590</v>
      </c>
      <c r="L157" s="372"/>
      <c r="M157" s="372"/>
      <c r="N157" s="72"/>
      <c r="O157" s="372" t="s">
        <v>1591</v>
      </c>
      <c r="P157" s="372"/>
      <c r="Q157" s="372"/>
      <c r="R157" s="31"/>
      <c r="S157" s="80"/>
      <c r="U157" s="109"/>
      <c r="V157" s="109"/>
      <c r="W157" s="109"/>
      <c r="X157" s="4"/>
      <c r="Y157" s="4"/>
      <c r="Z157" s="4"/>
      <c r="AA157" s="4"/>
      <c r="AB157" s="4"/>
    </row>
    <row r="158" spans="2:28" s="19" customFormat="1" ht="16" thickBot="1" x14ac:dyDescent="0.4">
      <c r="B158" s="54"/>
      <c r="C158" s="107">
        <v>9</v>
      </c>
      <c r="D158" s="104" t="s">
        <v>1378</v>
      </c>
      <c r="E158" s="74"/>
      <c r="F158" s="74"/>
      <c r="G158" s="74"/>
      <c r="H158" s="227"/>
      <c r="I158" s="227"/>
      <c r="J158" s="227"/>
      <c r="K158" s="383">
        <f>SUM(K160,K163)</f>
        <v>0</v>
      </c>
      <c r="L158" s="384"/>
      <c r="M158" s="385"/>
      <c r="N158" s="75"/>
      <c r="O158" s="383">
        <f>SUM(O160,O163)</f>
        <v>0</v>
      </c>
      <c r="P158" s="384"/>
      <c r="Q158" s="385"/>
      <c r="R158" s="97"/>
      <c r="S158" s="55"/>
      <c r="U158" s="110"/>
      <c r="V158" s="110"/>
      <c r="W158" s="110"/>
      <c r="X158" s="12"/>
      <c r="Y158" s="12"/>
      <c r="Z158" s="12"/>
      <c r="AA158" s="12"/>
      <c r="AB158" s="12"/>
    </row>
    <row r="159" spans="2:28" s="19" customFormat="1" x14ac:dyDescent="0.3">
      <c r="B159" s="54"/>
      <c r="C159" s="31"/>
      <c r="D159" s="31"/>
      <c r="E159" s="31"/>
      <c r="F159" s="31"/>
      <c r="G159" s="31"/>
      <c r="H159" s="31"/>
      <c r="I159" s="31"/>
      <c r="J159" s="31"/>
      <c r="K159" s="31"/>
      <c r="L159" s="31"/>
      <c r="M159" s="31"/>
      <c r="N159" s="31"/>
      <c r="O159" s="31"/>
      <c r="P159" s="31"/>
      <c r="Q159" s="31"/>
      <c r="R159" s="31"/>
      <c r="S159" s="55"/>
      <c r="U159" s="110"/>
      <c r="V159" s="110"/>
      <c r="W159" s="110"/>
      <c r="X159" s="12"/>
      <c r="Y159" s="12"/>
      <c r="Z159" s="12"/>
      <c r="AA159" s="12"/>
      <c r="AB159" s="12"/>
    </row>
    <row r="160" spans="2:28" s="3" customFormat="1" x14ac:dyDescent="0.3">
      <c r="B160" s="54"/>
      <c r="C160" s="18">
        <v>9.1</v>
      </c>
      <c r="D160" s="87" t="s">
        <v>1379</v>
      </c>
      <c r="E160" s="5"/>
      <c r="F160" s="5"/>
      <c r="G160" s="5"/>
      <c r="H160" s="220"/>
      <c r="I160" s="220"/>
      <c r="J160" s="220"/>
      <c r="K160" s="251">
        <f>SUM(K161:M162)</f>
        <v>0</v>
      </c>
      <c r="L160" s="251"/>
      <c r="M160" s="251"/>
      <c r="N160" s="5"/>
      <c r="O160" s="251">
        <f>SUM(O161:Q162)</f>
        <v>0</v>
      </c>
      <c r="P160" s="251"/>
      <c r="Q160" s="251"/>
      <c r="R160" s="284"/>
      <c r="S160" s="285"/>
      <c r="U160" s="109"/>
      <c r="V160" s="109"/>
      <c r="W160" s="109"/>
      <c r="X160" s="4"/>
      <c r="Y160" s="4"/>
      <c r="Z160" s="4"/>
      <c r="AA160" s="4"/>
      <c r="AB160" s="4"/>
    </row>
    <row r="161" spans="2:28" s="3" customFormat="1" x14ac:dyDescent="0.3">
      <c r="B161" s="54"/>
      <c r="C161" s="32" t="s">
        <v>193</v>
      </c>
      <c r="D161" s="17" t="s">
        <v>1381</v>
      </c>
      <c r="E161" s="5"/>
      <c r="F161" s="5"/>
      <c r="G161" s="5"/>
      <c r="H161" s="220"/>
      <c r="I161" s="225"/>
      <c r="J161" s="226"/>
      <c r="K161" s="388"/>
      <c r="L161" s="388"/>
      <c r="M161" s="388"/>
      <c r="N161" s="5"/>
      <c r="O161" s="388"/>
      <c r="P161" s="388"/>
      <c r="Q161" s="388"/>
      <c r="R161" s="284"/>
      <c r="S161" s="285"/>
      <c r="U161" s="109"/>
      <c r="V161" s="109"/>
      <c r="W161" s="109"/>
      <c r="X161" s="4"/>
      <c r="Y161" s="4"/>
      <c r="Z161" s="4"/>
      <c r="AA161" s="4"/>
      <c r="AB161" s="4"/>
    </row>
    <row r="162" spans="2:28" s="3" customFormat="1" x14ac:dyDescent="0.3">
      <c r="B162" s="54"/>
      <c r="C162" s="32" t="s">
        <v>194</v>
      </c>
      <c r="D162" s="17" t="s">
        <v>1382</v>
      </c>
      <c r="E162" s="5"/>
      <c r="F162" s="5"/>
      <c r="G162" s="5"/>
      <c r="H162" s="220"/>
      <c r="I162" s="225"/>
      <c r="J162" s="226"/>
      <c r="K162" s="388"/>
      <c r="L162" s="388"/>
      <c r="M162" s="388"/>
      <c r="N162" s="5"/>
      <c r="O162" s="388"/>
      <c r="P162" s="388"/>
      <c r="Q162" s="388"/>
      <c r="R162" s="284"/>
      <c r="S162" s="285"/>
      <c r="U162" s="109"/>
      <c r="V162" s="109"/>
      <c r="W162" s="109"/>
      <c r="X162" s="4"/>
      <c r="Y162" s="4"/>
      <c r="Z162" s="4"/>
      <c r="AA162" s="4"/>
      <c r="AB162" s="4"/>
    </row>
    <row r="163" spans="2:28" s="3" customFormat="1" x14ac:dyDescent="0.3">
      <c r="B163" s="54"/>
      <c r="C163" s="18">
        <v>9.1999999999999993</v>
      </c>
      <c r="D163" s="87" t="s">
        <v>1380</v>
      </c>
      <c r="E163" s="5"/>
      <c r="F163" s="5"/>
      <c r="G163" s="5"/>
      <c r="H163" s="220"/>
      <c r="I163" s="220"/>
      <c r="J163" s="220"/>
      <c r="K163" s="251">
        <f>SUM(K164:M165)</f>
        <v>0</v>
      </c>
      <c r="L163" s="251"/>
      <c r="M163" s="251"/>
      <c r="N163" s="5"/>
      <c r="O163" s="251">
        <f>SUM(O164:Q165)</f>
        <v>0</v>
      </c>
      <c r="P163" s="251"/>
      <c r="Q163" s="251"/>
      <c r="R163" s="284"/>
      <c r="S163" s="285"/>
      <c r="U163" s="109"/>
      <c r="V163" s="109"/>
      <c r="W163" s="109"/>
      <c r="X163" s="4"/>
      <c r="Y163" s="4"/>
      <c r="Z163" s="4"/>
      <c r="AA163" s="4"/>
      <c r="AB163" s="4"/>
    </row>
    <row r="164" spans="2:28" x14ac:dyDescent="0.3">
      <c r="B164" s="54"/>
      <c r="C164" s="32" t="s">
        <v>195</v>
      </c>
      <c r="D164" s="17" t="s">
        <v>1384</v>
      </c>
      <c r="E164" s="5"/>
      <c r="F164" s="5"/>
      <c r="G164" s="5"/>
      <c r="H164" s="220"/>
      <c r="I164" s="225"/>
      <c r="J164" s="226"/>
      <c r="K164" s="388"/>
      <c r="L164" s="388"/>
      <c r="M164" s="388"/>
      <c r="N164" s="5"/>
      <c r="O164" s="388"/>
      <c r="P164" s="388"/>
      <c r="Q164" s="388"/>
      <c r="R164" s="94"/>
      <c r="S164" s="80"/>
    </row>
    <row r="165" spans="2:28" s="3" customFormat="1" x14ac:dyDescent="0.3">
      <c r="B165" s="54"/>
      <c r="C165" s="32" t="s">
        <v>196</v>
      </c>
      <c r="D165" s="17" t="s">
        <v>1383</v>
      </c>
      <c r="E165" s="5"/>
      <c r="F165" s="5"/>
      <c r="G165" s="5"/>
      <c r="H165" s="220"/>
      <c r="I165" s="225"/>
      <c r="J165" s="226"/>
      <c r="K165" s="388"/>
      <c r="L165" s="388"/>
      <c r="M165" s="388"/>
      <c r="N165" s="5"/>
      <c r="O165" s="388"/>
      <c r="P165" s="388"/>
      <c r="Q165" s="388"/>
      <c r="R165" s="284"/>
      <c r="S165" s="285"/>
      <c r="U165" s="109"/>
      <c r="V165" s="109"/>
      <c r="W165" s="109"/>
      <c r="X165" s="4"/>
      <c r="Y165" s="4"/>
      <c r="Z165" s="4"/>
      <c r="AA165" s="4"/>
      <c r="AB165" s="4"/>
    </row>
    <row r="166" spans="2:28" s="3" customFormat="1" ht="14.5" thickBot="1" x14ac:dyDescent="0.35">
      <c r="B166" s="54"/>
      <c r="C166" s="32"/>
      <c r="D166" s="7"/>
      <c r="E166" s="5"/>
      <c r="F166" s="5"/>
      <c r="G166" s="5"/>
      <c r="H166" s="31"/>
      <c r="I166" s="31"/>
      <c r="J166" s="31"/>
      <c r="K166" s="31"/>
      <c r="L166" s="31"/>
      <c r="M166" s="5"/>
      <c r="N166" s="5"/>
      <c r="O166" s="31"/>
      <c r="P166" s="31"/>
      <c r="Q166" s="5"/>
      <c r="R166" s="220"/>
      <c r="S166" s="285"/>
      <c r="U166" s="109"/>
      <c r="V166" s="109"/>
      <c r="W166" s="109"/>
      <c r="X166" s="4"/>
      <c r="Y166" s="4"/>
      <c r="Z166" s="4"/>
      <c r="AA166" s="4"/>
      <c r="AB166" s="4"/>
    </row>
    <row r="167" spans="2:28" s="19" customFormat="1" ht="16" thickBot="1" x14ac:dyDescent="0.4">
      <c r="B167" s="54"/>
      <c r="C167" s="107">
        <v>10</v>
      </c>
      <c r="D167" s="104" t="s">
        <v>1385</v>
      </c>
      <c r="E167" s="74"/>
      <c r="F167" s="74"/>
      <c r="G167" s="74"/>
      <c r="H167" s="227"/>
      <c r="I167" s="227"/>
      <c r="J167" s="227"/>
      <c r="K167" s="383">
        <f>SUM(K169,K172)</f>
        <v>0</v>
      </c>
      <c r="L167" s="384"/>
      <c r="M167" s="385"/>
      <c r="N167" s="74"/>
      <c r="O167" s="383">
        <f>SUM(O169,O172)</f>
        <v>0</v>
      </c>
      <c r="P167" s="384"/>
      <c r="Q167" s="385"/>
      <c r="R167" s="97"/>
      <c r="S167" s="55"/>
      <c r="U167" s="109"/>
      <c r="V167" s="109"/>
      <c r="W167" s="109"/>
      <c r="X167" s="12"/>
      <c r="Y167" s="12"/>
      <c r="Z167" s="12"/>
      <c r="AA167" s="12"/>
      <c r="AB167" s="12"/>
    </row>
    <row r="168" spans="2:28" s="19" customFormat="1" x14ac:dyDescent="0.3">
      <c r="B168" s="54"/>
      <c r="C168" s="31"/>
      <c r="D168" s="31"/>
      <c r="E168" s="31"/>
      <c r="F168" s="31"/>
      <c r="G168" s="31"/>
      <c r="H168" s="31"/>
      <c r="I168" s="31"/>
      <c r="J168" s="31"/>
      <c r="K168" s="31"/>
      <c r="L168" s="31"/>
      <c r="M168" s="31"/>
      <c r="N168" s="31"/>
      <c r="O168" s="31"/>
      <c r="P168" s="31"/>
      <c r="Q168" s="31"/>
      <c r="R168" s="31"/>
      <c r="S168" s="55"/>
      <c r="U168" s="109"/>
      <c r="V168" s="109"/>
      <c r="W168" s="109"/>
      <c r="X168" s="12"/>
      <c r="Y168" s="12"/>
      <c r="Z168" s="12"/>
      <c r="AA168" s="12"/>
      <c r="AB168" s="12"/>
    </row>
    <row r="169" spans="2:28" s="3" customFormat="1" x14ac:dyDescent="0.3">
      <c r="B169" s="54"/>
      <c r="C169" s="18">
        <v>10.1</v>
      </c>
      <c r="D169" s="87" t="s">
        <v>1386</v>
      </c>
      <c r="E169" s="5"/>
      <c r="F169" s="5"/>
      <c r="G169" s="5"/>
      <c r="H169" s="220"/>
      <c r="I169" s="220"/>
      <c r="J169" s="220"/>
      <c r="K169" s="251">
        <f>SUM(K170:M171)</f>
        <v>0</v>
      </c>
      <c r="L169" s="251"/>
      <c r="M169" s="251"/>
      <c r="N169" s="5"/>
      <c r="O169" s="251">
        <f>SUM(O170:Q171)</f>
        <v>0</v>
      </c>
      <c r="P169" s="251"/>
      <c r="Q169" s="251"/>
      <c r="R169" s="284"/>
      <c r="S169" s="285"/>
      <c r="U169" s="109"/>
      <c r="V169" s="109"/>
      <c r="W169" s="109"/>
      <c r="X169" s="4"/>
      <c r="Y169" s="4"/>
      <c r="Z169" s="4"/>
      <c r="AA169" s="4"/>
      <c r="AB169" s="4"/>
    </row>
    <row r="170" spans="2:28" s="3" customFormat="1" x14ac:dyDescent="0.3">
      <c r="B170" s="54"/>
      <c r="C170" s="32" t="s">
        <v>106</v>
      </c>
      <c r="D170" s="17" t="s">
        <v>1556</v>
      </c>
      <c r="E170" s="5"/>
      <c r="F170" s="5"/>
      <c r="G170" s="5"/>
      <c r="H170" s="31"/>
      <c r="I170" s="31"/>
      <c r="J170" s="31"/>
      <c r="K170" s="388"/>
      <c r="L170" s="388"/>
      <c r="M170" s="388"/>
      <c r="N170" s="5"/>
      <c r="O170" s="388"/>
      <c r="P170" s="388"/>
      <c r="Q170" s="388"/>
      <c r="R170" s="284"/>
      <c r="S170" s="285"/>
      <c r="U170" s="109"/>
      <c r="V170" s="109"/>
      <c r="W170" s="109"/>
      <c r="X170" s="4"/>
      <c r="Y170" s="4"/>
      <c r="Z170" s="4"/>
      <c r="AA170" s="4"/>
      <c r="AB170" s="4"/>
    </row>
    <row r="171" spans="2:28" s="3" customFormat="1" x14ac:dyDescent="0.3">
      <c r="B171" s="54"/>
      <c r="C171" s="32" t="s">
        <v>143</v>
      </c>
      <c r="D171" s="17" t="s">
        <v>1387</v>
      </c>
      <c r="E171" s="5"/>
      <c r="F171" s="5"/>
      <c r="G171" s="5"/>
      <c r="H171" s="31"/>
      <c r="I171" s="31"/>
      <c r="J171" s="31"/>
      <c r="K171" s="388"/>
      <c r="L171" s="388"/>
      <c r="M171" s="388"/>
      <c r="N171" s="5"/>
      <c r="O171" s="388"/>
      <c r="P171" s="388"/>
      <c r="Q171" s="388"/>
      <c r="R171" s="284"/>
      <c r="S171" s="285"/>
      <c r="U171" s="109"/>
      <c r="V171" s="109"/>
      <c r="W171" s="109"/>
      <c r="X171" s="4"/>
      <c r="Y171" s="4"/>
      <c r="Z171" s="4"/>
      <c r="AA171" s="4"/>
      <c r="AB171" s="4"/>
    </row>
    <row r="172" spans="2:28" s="3" customFormat="1" x14ac:dyDescent="0.3">
      <c r="B172" s="54"/>
      <c r="C172" s="18">
        <v>10.199999999999999</v>
      </c>
      <c r="D172" s="87" t="s">
        <v>1388</v>
      </c>
      <c r="E172" s="5"/>
      <c r="F172" s="5"/>
      <c r="G172" s="5"/>
      <c r="H172" s="220"/>
      <c r="I172" s="220"/>
      <c r="J172" s="220"/>
      <c r="K172" s="251">
        <f>SUM(K173:M174)</f>
        <v>0</v>
      </c>
      <c r="L172" s="251"/>
      <c r="M172" s="251"/>
      <c r="N172" s="5"/>
      <c r="O172" s="251">
        <f>SUM(O173:Q174)</f>
        <v>0</v>
      </c>
      <c r="P172" s="251"/>
      <c r="Q172" s="251"/>
      <c r="R172" s="284"/>
      <c r="S172" s="285"/>
      <c r="U172" s="109"/>
      <c r="V172" s="109"/>
      <c r="W172" s="109"/>
      <c r="X172" s="4"/>
      <c r="Y172" s="4"/>
      <c r="Z172" s="4"/>
      <c r="AA172" s="4"/>
      <c r="AB172" s="4"/>
    </row>
    <row r="173" spans="2:28" s="3" customFormat="1" x14ac:dyDescent="0.3">
      <c r="B173" s="54"/>
      <c r="C173" s="32" t="s">
        <v>107</v>
      </c>
      <c r="D173" s="17" t="s">
        <v>1557</v>
      </c>
      <c r="E173" s="5"/>
      <c r="F173" s="5"/>
      <c r="G173" s="5"/>
      <c r="H173" s="31"/>
      <c r="I173" s="31"/>
      <c r="J173" s="31"/>
      <c r="K173" s="388"/>
      <c r="L173" s="388"/>
      <c r="M173" s="388"/>
      <c r="N173" s="5"/>
      <c r="O173" s="388"/>
      <c r="P173" s="388"/>
      <c r="Q173" s="388"/>
      <c r="R173" s="284"/>
      <c r="S173" s="285"/>
      <c r="U173" s="109"/>
      <c r="V173" s="109"/>
      <c r="W173" s="109"/>
      <c r="X173" s="4"/>
      <c r="Y173" s="4"/>
      <c r="Z173" s="4"/>
      <c r="AA173" s="4"/>
      <c r="AB173" s="4"/>
    </row>
    <row r="174" spans="2:28" s="3" customFormat="1" x14ac:dyDescent="0.3">
      <c r="B174" s="54"/>
      <c r="C174" s="32" t="s">
        <v>108</v>
      </c>
      <c r="D174" s="17" t="s">
        <v>1389</v>
      </c>
      <c r="E174" s="5"/>
      <c r="F174" s="5"/>
      <c r="G174" s="5"/>
      <c r="H174" s="31"/>
      <c r="I174" s="31"/>
      <c r="J174" s="31"/>
      <c r="K174" s="388"/>
      <c r="L174" s="388"/>
      <c r="M174" s="388"/>
      <c r="N174" s="5"/>
      <c r="O174" s="388"/>
      <c r="P174" s="388"/>
      <c r="Q174" s="388"/>
      <c r="R174" s="284"/>
      <c r="S174" s="285"/>
      <c r="U174" s="109"/>
      <c r="V174" s="109"/>
      <c r="W174" s="109"/>
      <c r="X174" s="4"/>
      <c r="Y174" s="4"/>
      <c r="Z174" s="4"/>
      <c r="AA174" s="4"/>
      <c r="AB174" s="4"/>
    </row>
    <row r="175" spans="2:28" s="3" customFormat="1" ht="14.5" thickBot="1" x14ac:dyDescent="0.35">
      <c r="B175" s="54"/>
      <c r="C175" s="32"/>
      <c r="D175" s="7"/>
      <c r="E175" s="5"/>
      <c r="F175" s="5"/>
      <c r="G175" s="5"/>
      <c r="H175" s="31"/>
      <c r="I175" s="31"/>
      <c r="J175" s="31"/>
      <c r="K175" s="31"/>
      <c r="L175" s="31"/>
      <c r="M175" s="5"/>
      <c r="N175" s="5"/>
      <c r="O175" s="31"/>
      <c r="P175" s="31"/>
      <c r="Q175" s="5"/>
      <c r="R175" s="220"/>
      <c r="S175" s="285"/>
      <c r="U175" s="109"/>
      <c r="V175" s="109"/>
      <c r="W175" s="109"/>
      <c r="X175" s="4"/>
      <c r="Y175" s="4"/>
      <c r="Z175" s="4"/>
      <c r="AA175" s="4"/>
      <c r="AB175" s="4"/>
    </row>
    <row r="176" spans="2:28" s="19" customFormat="1" ht="16" thickBot="1" x14ac:dyDescent="0.4">
      <c r="B176" s="54"/>
      <c r="C176" s="107">
        <v>11</v>
      </c>
      <c r="D176" s="104" t="s">
        <v>1390</v>
      </c>
      <c r="E176" s="74"/>
      <c r="F176" s="74"/>
      <c r="G176" s="74"/>
      <c r="H176" s="227"/>
      <c r="I176" s="227"/>
      <c r="J176" s="227"/>
      <c r="K176" s="383">
        <f>K158-K167</f>
        <v>0</v>
      </c>
      <c r="L176" s="384"/>
      <c r="M176" s="385"/>
      <c r="N176" s="75"/>
      <c r="O176" s="383">
        <f>O158-O167</f>
        <v>0</v>
      </c>
      <c r="P176" s="384"/>
      <c r="Q176" s="385"/>
      <c r="R176" s="97"/>
      <c r="S176" s="55"/>
      <c r="U176" s="110"/>
      <c r="V176" s="110"/>
      <c r="W176" s="110"/>
      <c r="X176" s="12"/>
      <c r="Y176" s="12"/>
      <c r="Z176" s="12"/>
      <c r="AA176" s="12"/>
      <c r="AB176" s="12"/>
    </row>
    <row r="177" spans="2:28" s="19" customFormat="1" ht="14.5" thickBot="1" x14ac:dyDescent="0.35">
      <c r="B177" s="54"/>
      <c r="C177" s="32"/>
      <c r="D177" s="32"/>
      <c r="E177" s="32"/>
      <c r="F177" s="32"/>
      <c r="G177" s="32"/>
      <c r="H177" s="32"/>
      <c r="I177" s="32"/>
      <c r="J177" s="32"/>
      <c r="K177" s="32"/>
      <c r="L177" s="32"/>
      <c r="M177" s="32"/>
      <c r="N177" s="32"/>
      <c r="O177" s="32"/>
      <c r="P177" s="32"/>
      <c r="Q177" s="32"/>
      <c r="R177" s="220"/>
      <c r="S177" s="285"/>
      <c r="U177" s="110"/>
      <c r="V177" s="110"/>
      <c r="W177" s="110"/>
      <c r="X177" s="12"/>
      <c r="Y177" s="12"/>
      <c r="Z177" s="12"/>
      <c r="AA177" s="12"/>
      <c r="AB177" s="12"/>
    </row>
    <row r="178" spans="2:28" s="19" customFormat="1" ht="16" thickBot="1" x14ac:dyDescent="0.4">
      <c r="B178" s="54"/>
      <c r="C178" s="107">
        <v>12</v>
      </c>
      <c r="D178" s="104" t="s">
        <v>1558</v>
      </c>
      <c r="E178" s="74"/>
      <c r="F178" s="74"/>
      <c r="G178" s="74"/>
      <c r="H178" s="75"/>
      <c r="I178" s="75"/>
      <c r="J178" s="75"/>
      <c r="K178" s="360">
        <f>SUM(K170+K173)</f>
        <v>0</v>
      </c>
      <c r="L178" s="361"/>
      <c r="M178" s="362"/>
      <c r="N178" s="75"/>
      <c r="O178" s="360">
        <f>SUM(O170+O173)</f>
        <v>0</v>
      </c>
      <c r="P178" s="361"/>
      <c r="Q178" s="362"/>
      <c r="R178" s="74"/>
      <c r="S178" s="55"/>
      <c r="U178" s="110"/>
      <c r="V178" s="110"/>
      <c r="W178" s="110"/>
      <c r="X178" s="12"/>
      <c r="Y178" s="12"/>
      <c r="Z178" s="12"/>
      <c r="AA178" s="12"/>
      <c r="AB178" s="12"/>
    </row>
    <row r="179" spans="2:28" s="3" customFormat="1" ht="14.5" thickBot="1" x14ac:dyDescent="0.35">
      <c r="B179" s="56"/>
      <c r="C179" s="44"/>
      <c r="D179" s="44"/>
      <c r="E179" s="44"/>
      <c r="F179" s="44"/>
      <c r="G179" s="44"/>
      <c r="H179" s="44"/>
      <c r="I179" s="44"/>
      <c r="J179" s="44"/>
      <c r="K179" s="44"/>
      <c r="L179" s="44"/>
      <c r="M179" s="44"/>
      <c r="N179" s="44"/>
      <c r="O179" s="44"/>
      <c r="P179" s="44"/>
      <c r="Q179" s="44"/>
      <c r="R179" s="282"/>
      <c r="S179" s="283"/>
      <c r="U179" s="109"/>
      <c r="V179" s="109"/>
      <c r="W179" s="109"/>
      <c r="X179" s="4"/>
      <c r="Y179" s="4"/>
      <c r="Z179" s="4"/>
      <c r="AA179" s="4"/>
      <c r="AB179" s="4"/>
    </row>
    <row r="180" spans="2:28" s="3" customFormat="1" ht="15" thickTop="1" thickBot="1" x14ac:dyDescent="0.35">
      <c r="B180" s="45"/>
      <c r="C180" s="45"/>
      <c r="D180" s="45"/>
      <c r="E180" s="45"/>
      <c r="F180" s="45"/>
      <c r="G180" s="45"/>
      <c r="H180" s="45"/>
      <c r="I180" s="45"/>
      <c r="J180" s="45"/>
      <c r="K180" s="45"/>
      <c r="L180" s="45"/>
      <c r="M180" s="45"/>
      <c r="N180" s="45"/>
      <c r="O180" s="45"/>
      <c r="P180" s="45"/>
      <c r="Q180" s="45"/>
      <c r="R180" s="45"/>
      <c r="S180" s="45"/>
      <c r="U180" s="109"/>
      <c r="V180" s="109"/>
      <c r="W180" s="109"/>
      <c r="X180" s="4"/>
      <c r="Y180" s="4"/>
      <c r="Z180" s="4"/>
      <c r="AA180" s="4"/>
      <c r="AB180" s="4"/>
    </row>
    <row r="181" spans="2:28" s="3" customFormat="1" ht="14.25" customHeight="1" thickTop="1" x14ac:dyDescent="0.3">
      <c r="B181" s="67"/>
      <c r="C181" s="68"/>
      <c r="D181" s="68"/>
      <c r="E181" s="68"/>
      <c r="F181" s="68"/>
      <c r="G181" s="68"/>
      <c r="H181" s="68"/>
      <c r="I181" s="68"/>
      <c r="J181" s="68"/>
      <c r="K181" s="68"/>
      <c r="L181" s="68"/>
      <c r="M181" s="68"/>
      <c r="N181" s="68"/>
      <c r="O181" s="68"/>
      <c r="P181" s="68"/>
      <c r="Q181" s="68"/>
      <c r="R181" s="68"/>
      <c r="S181" s="69"/>
      <c r="U181" s="109"/>
      <c r="V181" s="109"/>
      <c r="W181" s="109"/>
      <c r="X181" s="4"/>
      <c r="Y181" s="4"/>
      <c r="Z181" s="4"/>
      <c r="AA181" s="4"/>
      <c r="AB181" s="4"/>
    </row>
    <row r="182" spans="2:28" s="3" customFormat="1" ht="16.5" customHeight="1" x14ac:dyDescent="0.4">
      <c r="B182" s="54"/>
      <c r="C182" s="100" t="s">
        <v>1398</v>
      </c>
      <c r="D182" s="5"/>
      <c r="E182" s="5"/>
      <c r="F182" s="5"/>
      <c r="G182" s="5"/>
      <c r="H182" s="5"/>
      <c r="I182" s="5"/>
      <c r="J182" s="5"/>
      <c r="K182" s="31"/>
      <c r="L182" s="116"/>
      <c r="M182" s="116"/>
      <c r="N182" s="116"/>
      <c r="O182" s="116"/>
      <c r="P182" s="116"/>
      <c r="Q182" s="116"/>
      <c r="R182" s="5"/>
      <c r="S182" s="55"/>
      <c r="U182" s="109"/>
      <c r="V182" s="109"/>
      <c r="W182" s="109"/>
      <c r="X182" s="4"/>
      <c r="Y182" s="4"/>
      <c r="Z182" s="4"/>
      <c r="AA182" s="4"/>
      <c r="AB182" s="4"/>
    </row>
    <row r="183" spans="2:28" s="3" customFormat="1" ht="14.25" customHeight="1" thickBot="1" x14ac:dyDescent="0.35">
      <c r="B183" s="54"/>
      <c r="C183" s="36"/>
      <c r="D183" s="36"/>
      <c r="E183" s="5"/>
      <c r="F183" s="5"/>
      <c r="G183" s="5"/>
      <c r="H183" s="5"/>
      <c r="I183" s="81"/>
      <c r="J183" s="81"/>
      <c r="K183" s="349" t="s">
        <v>1588</v>
      </c>
      <c r="L183" s="349"/>
      <c r="M183" s="349"/>
      <c r="N183" s="72"/>
      <c r="O183" s="349" t="s">
        <v>1589</v>
      </c>
      <c r="P183" s="349"/>
      <c r="Q183" s="349"/>
      <c r="R183" s="36"/>
      <c r="S183" s="55"/>
      <c r="U183" s="109"/>
      <c r="V183" s="109"/>
      <c r="W183" s="109"/>
      <c r="X183" s="4"/>
      <c r="Y183" s="4"/>
      <c r="Z183" s="4"/>
      <c r="AA183" s="4"/>
      <c r="AB183" s="4"/>
    </row>
    <row r="184" spans="2:28" s="3" customFormat="1" ht="14.25" customHeight="1" thickTop="1" thickBot="1" x14ac:dyDescent="0.35">
      <c r="B184" s="54"/>
      <c r="C184" s="118">
        <v>13.1</v>
      </c>
      <c r="D184" s="117" t="s">
        <v>1265</v>
      </c>
      <c r="E184" s="74"/>
      <c r="F184" s="74"/>
      <c r="G184" s="74"/>
      <c r="H184" s="74"/>
      <c r="I184" s="74"/>
      <c r="J184" s="74"/>
      <c r="K184" s="228">
        <f>SUM(K186:M191)</f>
        <v>0</v>
      </c>
      <c r="L184" s="229"/>
      <c r="M184" s="230"/>
      <c r="N184" s="192"/>
      <c r="O184" s="228">
        <f>SUM(O186:Q191)</f>
        <v>0</v>
      </c>
      <c r="P184" s="229"/>
      <c r="Q184" s="230"/>
      <c r="R184" s="97"/>
      <c r="S184" s="55"/>
      <c r="U184" s="109"/>
      <c r="V184" s="109"/>
      <c r="W184" s="109"/>
      <c r="X184" s="4"/>
      <c r="Y184" s="4"/>
      <c r="Z184" s="4"/>
      <c r="AA184" s="4"/>
      <c r="AB184" s="4"/>
    </row>
    <row r="185" spans="2:28" s="3" customFormat="1" ht="14.25" customHeight="1" x14ac:dyDescent="0.3">
      <c r="B185" s="54"/>
      <c r="C185" s="32"/>
      <c r="D185" s="79"/>
      <c r="E185" s="5"/>
      <c r="F185" s="5"/>
      <c r="G185" s="5"/>
      <c r="H185" s="31"/>
      <c r="I185" s="31"/>
      <c r="J185" s="31"/>
      <c r="K185" s="33"/>
      <c r="L185" s="33"/>
      <c r="M185" s="36"/>
      <c r="N185" s="36"/>
      <c r="O185" s="33"/>
      <c r="P185" s="33"/>
      <c r="Q185" s="36"/>
      <c r="R185" s="36"/>
      <c r="S185" s="55"/>
      <c r="U185" s="109"/>
      <c r="V185" s="109"/>
      <c r="W185" s="109"/>
      <c r="X185" s="4"/>
      <c r="Y185" s="4"/>
      <c r="Z185" s="4"/>
      <c r="AA185" s="4"/>
      <c r="AB185" s="4"/>
    </row>
    <row r="186" spans="2:28" s="3" customFormat="1" ht="14.25" customHeight="1" x14ac:dyDescent="0.3">
      <c r="B186" s="54"/>
      <c r="C186" s="32" t="s">
        <v>456</v>
      </c>
      <c r="D186" s="36" t="s">
        <v>1392</v>
      </c>
      <c r="E186" s="5"/>
      <c r="F186" s="5"/>
      <c r="G186" s="5"/>
      <c r="H186" s="31"/>
      <c r="I186" s="31"/>
      <c r="J186" s="31"/>
      <c r="K186" s="330"/>
      <c r="L186" s="331"/>
      <c r="M186" s="332"/>
      <c r="N186" s="116"/>
      <c r="O186" s="330"/>
      <c r="P186" s="331"/>
      <c r="Q186" s="332"/>
      <c r="R186" s="36"/>
      <c r="S186" s="55"/>
      <c r="U186" s="109"/>
      <c r="V186" s="109"/>
      <c r="W186" s="109"/>
      <c r="X186" s="4"/>
      <c r="Y186" s="4"/>
      <c r="Z186" s="4"/>
      <c r="AA186" s="4"/>
      <c r="AB186" s="4"/>
    </row>
    <row r="187" spans="2:28" s="3" customFormat="1" ht="14.25" customHeight="1" x14ac:dyDescent="0.3">
      <c r="B187" s="54"/>
      <c r="C187" s="32" t="s">
        <v>457</v>
      </c>
      <c r="D187" s="36" t="s">
        <v>1393</v>
      </c>
      <c r="E187" s="5"/>
      <c r="F187" s="5"/>
      <c r="G187" s="5"/>
      <c r="H187" s="31"/>
      <c r="I187" s="31"/>
      <c r="J187" s="31"/>
      <c r="K187" s="330"/>
      <c r="L187" s="331"/>
      <c r="M187" s="332"/>
      <c r="N187" s="116"/>
      <c r="O187" s="330"/>
      <c r="P187" s="331"/>
      <c r="Q187" s="332"/>
      <c r="R187" s="36"/>
      <c r="S187" s="55"/>
      <c r="U187" s="109"/>
      <c r="V187" s="109"/>
      <c r="W187" s="109"/>
      <c r="X187" s="4"/>
      <c r="Y187" s="4"/>
      <c r="Z187" s="4"/>
      <c r="AA187" s="4"/>
      <c r="AB187" s="4"/>
    </row>
    <row r="188" spans="2:28" s="3" customFormat="1" ht="14.25" customHeight="1" x14ac:dyDescent="0.3">
      <c r="B188" s="54"/>
      <c r="C188" s="32" t="s">
        <v>458</v>
      </c>
      <c r="D188" s="36" t="s">
        <v>1394</v>
      </c>
      <c r="E188" s="5"/>
      <c r="F188" s="5"/>
      <c r="G188" s="5"/>
      <c r="H188" s="31"/>
      <c r="I188" s="31"/>
      <c r="J188" s="31"/>
      <c r="K188" s="389"/>
      <c r="L188" s="390"/>
      <c r="M188" s="391"/>
      <c r="N188" s="116"/>
      <c r="O188" s="389"/>
      <c r="P188" s="390"/>
      <c r="Q188" s="391"/>
      <c r="R188" s="36"/>
      <c r="S188" s="55"/>
      <c r="U188" s="109"/>
      <c r="V188" s="109"/>
      <c r="W188" s="109"/>
      <c r="X188" s="4"/>
      <c r="Y188" s="4"/>
      <c r="Z188" s="4"/>
      <c r="AA188" s="4"/>
      <c r="AB188" s="4"/>
    </row>
    <row r="189" spans="2:28" s="3" customFormat="1" ht="14.25" customHeight="1" x14ac:dyDescent="0.3">
      <c r="B189" s="54"/>
      <c r="C189" s="32" t="s">
        <v>459</v>
      </c>
      <c r="D189" s="36" t="s">
        <v>1395</v>
      </c>
      <c r="E189" s="5"/>
      <c r="F189" s="5"/>
      <c r="G189" s="5"/>
      <c r="H189" s="31"/>
      <c r="I189" s="31"/>
      <c r="J189" s="31"/>
      <c r="K189" s="389"/>
      <c r="L189" s="390"/>
      <c r="M189" s="391"/>
      <c r="N189" s="116"/>
      <c r="O189" s="389"/>
      <c r="P189" s="390"/>
      <c r="Q189" s="391"/>
      <c r="R189" s="36"/>
      <c r="S189" s="55"/>
      <c r="U189" s="109"/>
      <c r="V189" s="109"/>
      <c r="W189" s="109"/>
      <c r="X189" s="4"/>
      <c r="Y189" s="4"/>
      <c r="Z189" s="4"/>
      <c r="AA189" s="4"/>
      <c r="AB189" s="4"/>
    </row>
    <row r="190" spans="2:28" s="3" customFormat="1" ht="14.25" customHeight="1" x14ac:dyDescent="0.3">
      <c r="B190" s="54"/>
      <c r="C190" s="32" t="s">
        <v>460</v>
      </c>
      <c r="D190" s="36" t="s">
        <v>1396</v>
      </c>
      <c r="E190" s="5"/>
      <c r="F190" s="5"/>
      <c r="G190" s="5"/>
      <c r="H190" s="31"/>
      <c r="I190" s="31"/>
      <c r="J190" s="31"/>
      <c r="K190" s="389"/>
      <c r="L190" s="390"/>
      <c r="M190" s="391"/>
      <c r="N190" s="116"/>
      <c r="O190" s="389"/>
      <c r="P190" s="390"/>
      <c r="Q190" s="391"/>
      <c r="R190" s="36"/>
      <c r="S190" s="55"/>
      <c r="U190" s="109"/>
      <c r="V190" s="109"/>
      <c r="W190" s="109"/>
      <c r="X190" s="4"/>
      <c r="Y190" s="4"/>
      <c r="Z190" s="4"/>
      <c r="AA190" s="4"/>
      <c r="AB190" s="4"/>
    </row>
    <row r="191" spans="2:28" s="3" customFormat="1" x14ac:dyDescent="0.3">
      <c r="B191" s="54"/>
      <c r="C191" s="32" t="s">
        <v>461</v>
      </c>
      <c r="D191" s="36" t="s">
        <v>1397</v>
      </c>
      <c r="E191" s="5"/>
      <c r="F191" s="5"/>
      <c r="G191" s="5"/>
      <c r="H191" s="31"/>
      <c r="I191" s="31"/>
      <c r="J191" s="31"/>
      <c r="K191" s="389"/>
      <c r="L191" s="390"/>
      <c r="M191" s="391"/>
      <c r="N191" s="116"/>
      <c r="O191" s="389"/>
      <c r="P191" s="390"/>
      <c r="Q191" s="391"/>
      <c r="R191" s="36"/>
      <c r="S191" s="55"/>
      <c r="U191" s="109"/>
      <c r="V191" s="109"/>
      <c r="W191" s="109"/>
      <c r="X191" s="4"/>
      <c r="Y191" s="4"/>
      <c r="Z191" s="4"/>
      <c r="AA191" s="4"/>
      <c r="AB191" s="4"/>
    </row>
    <row r="192" spans="2:28" s="3" customFormat="1" x14ac:dyDescent="0.3">
      <c r="B192" s="54"/>
      <c r="C192" s="37"/>
      <c r="D192" s="99"/>
      <c r="E192" s="5"/>
      <c r="F192" s="5"/>
      <c r="G192" s="5"/>
      <c r="H192" s="31"/>
      <c r="I192" s="5"/>
      <c r="J192" s="82"/>
      <c r="K192" s="82"/>
      <c r="L192" s="82"/>
      <c r="M192" s="5"/>
      <c r="N192" s="82"/>
      <c r="O192" s="82"/>
      <c r="P192" s="82"/>
      <c r="Q192" s="82"/>
      <c r="R192" s="36"/>
      <c r="S192" s="55"/>
      <c r="U192" s="109"/>
      <c r="V192" s="109"/>
      <c r="W192" s="109"/>
      <c r="X192" s="4"/>
      <c r="Y192" s="4"/>
      <c r="Z192" s="4"/>
      <c r="AA192" s="4"/>
      <c r="AB192" s="4"/>
    </row>
    <row r="193" spans="2:28" s="3" customFormat="1" x14ac:dyDescent="0.3">
      <c r="B193" s="54"/>
      <c r="C193" s="18"/>
      <c r="D193" s="99"/>
      <c r="E193" s="5"/>
      <c r="F193" s="5"/>
      <c r="G193" s="5"/>
      <c r="H193" s="31"/>
      <c r="I193" s="31"/>
      <c r="J193" s="31"/>
      <c r="K193" s="33">
        <v>2026</v>
      </c>
      <c r="L193" s="113">
        <v>2027</v>
      </c>
      <c r="M193" s="33">
        <v>2028</v>
      </c>
      <c r="N193" s="113">
        <v>2029</v>
      </c>
      <c r="O193" s="33">
        <v>2030</v>
      </c>
      <c r="P193" s="113">
        <v>2031</v>
      </c>
      <c r="Q193" s="33">
        <v>2032</v>
      </c>
      <c r="R193" s="36"/>
      <c r="S193" s="55"/>
      <c r="U193" s="109"/>
      <c r="V193" s="109"/>
      <c r="W193" s="109"/>
      <c r="X193" s="4"/>
      <c r="Y193" s="4"/>
      <c r="Z193" s="4"/>
      <c r="AA193" s="4"/>
      <c r="AB193" s="4"/>
    </row>
    <row r="194" spans="2:28" s="3" customFormat="1" x14ac:dyDescent="0.3">
      <c r="B194" s="54"/>
      <c r="C194" s="18">
        <v>13.2</v>
      </c>
      <c r="D194" s="20" t="s">
        <v>1545</v>
      </c>
      <c r="E194" s="5"/>
      <c r="F194" s="5"/>
      <c r="G194" s="5"/>
      <c r="H194" s="31"/>
      <c r="I194" s="5"/>
      <c r="J194" s="82"/>
      <c r="K194" s="115"/>
      <c r="L194" s="115"/>
      <c r="M194" s="114"/>
      <c r="N194" s="115"/>
      <c r="O194" s="115"/>
      <c r="P194" s="115"/>
      <c r="Q194" s="115"/>
      <c r="R194" s="36"/>
      <c r="S194" s="55"/>
      <c r="U194" s="109"/>
      <c r="V194" s="109"/>
      <c r="W194" s="109"/>
      <c r="X194" s="4"/>
      <c r="Y194" s="4"/>
      <c r="Z194" s="4"/>
      <c r="AA194" s="4"/>
      <c r="AB194" s="4"/>
    </row>
    <row r="195" spans="2:28" s="3" customFormat="1" x14ac:dyDescent="0.3">
      <c r="B195" s="54"/>
      <c r="C195" s="37"/>
      <c r="D195" s="99"/>
      <c r="E195" s="5"/>
      <c r="F195" s="5"/>
      <c r="G195" s="5"/>
      <c r="H195" s="31"/>
      <c r="I195" s="5"/>
      <c r="J195" s="82"/>
      <c r="K195" s="82"/>
      <c r="L195" s="82"/>
      <c r="M195" s="5"/>
      <c r="N195" s="82"/>
      <c r="O195" s="82"/>
      <c r="P195" s="82"/>
      <c r="Q195" s="82"/>
      <c r="R195" s="36"/>
      <c r="S195" s="55"/>
      <c r="U195" s="109"/>
      <c r="V195" s="109"/>
      <c r="W195" s="109"/>
      <c r="X195" s="4"/>
      <c r="Y195" s="4"/>
      <c r="Z195" s="4"/>
      <c r="AA195" s="4"/>
      <c r="AB195" s="4"/>
    </row>
    <row r="196" spans="2:28" s="3" customFormat="1" x14ac:dyDescent="0.3">
      <c r="B196" s="54"/>
      <c r="C196" s="18">
        <v>13.3</v>
      </c>
      <c r="D196" s="21" t="s">
        <v>1391</v>
      </c>
      <c r="E196" s="5"/>
      <c r="F196" s="5"/>
      <c r="G196" s="5"/>
      <c r="H196" s="5"/>
      <c r="I196" s="5"/>
      <c r="J196" s="5"/>
      <c r="K196" s="5"/>
      <c r="L196" s="5"/>
      <c r="M196" s="5"/>
      <c r="N196" s="5"/>
      <c r="O196" s="31"/>
      <c r="P196" s="31"/>
      <c r="Q196" s="31"/>
      <c r="R196" s="5"/>
      <c r="S196" s="55"/>
      <c r="U196" s="109"/>
      <c r="V196" s="109"/>
      <c r="W196" s="109"/>
      <c r="X196" s="4"/>
      <c r="Y196" s="4"/>
      <c r="Z196" s="4"/>
      <c r="AA196" s="4"/>
      <c r="AB196" s="4"/>
    </row>
    <row r="197" spans="2:28" s="3" customFormat="1" x14ac:dyDescent="0.3">
      <c r="B197" s="54"/>
      <c r="C197" s="5"/>
      <c r="D197" s="7"/>
      <c r="E197" s="5"/>
      <c r="F197" s="5"/>
      <c r="G197" s="5"/>
      <c r="H197" s="5"/>
      <c r="I197" s="5"/>
      <c r="J197" s="5"/>
      <c r="K197" s="5"/>
      <c r="L197" s="5"/>
      <c r="M197" s="5"/>
      <c r="N197" s="5"/>
      <c r="O197" s="31"/>
      <c r="P197" s="31"/>
      <c r="Q197" s="31"/>
      <c r="R197" s="5"/>
      <c r="S197" s="55"/>
      <c r="U197" s="109"/>
      <c r="V197" s="109"/>
      <c r="W197" s="109"/>
      <c r="X197" s="4"/>
      <c r="Y197" s="4"/>
      <c r="Z197" s="4"/>
      <c r="AA197" s="4"/>
      <c r="AB197" s="4"/>
    </row>
    <row r="198" spans="2:28" s="3" customFormat="1" x14ac:dyDescent="0.3">
      <c r="B198" s="54"/>
      <c r="C198" s="5"/>
      <c r="D198" s="270"/>
      <c r="E198" s="271"/>
      <c r="F198" s="271"/>
      <c r="G198" s="271"/>
      <c r="H198" s="271"/>
      <c r="I198" s="271"/>
      <c r="J198" s="271"/>
      <c r="K198" s="271"/>
      <c r="L198" s="271"/>
      <c r="M198" s="271"/>
      <c r="N198" s="272"/>
      <c r="O198" s="272"/>
      <c r="P198" s="272"/>
      <c r="Q198" s="273"/>
      <c r="R198" s="5"/>
      <c r="S198" s="55"/>
      <c r="U198" s="109"/>
      <c r="V198" s="109"/>
      <c r="W198" s="109"/>
      <c r="X198" s="4"/>
      <c r="Y198" s="4"/>
      <c r="Z198" s="4"/>
      <c r="AA198" s="4"/>
      <c r="AB198" s="4"/>
    </row>
    <row r="199" spans="2:28" s="3" customFormat="1" x14ac:dyDescent="0.3">
      <c r="B199" s="54"/>
      <c r="C199" s="5"/>
      <c r="D199" s="274"/>
      <c r="E199" s="275"/>
      <c r="F199" s="275"/>
      <c r="G199" s="275"/>
      <c r="H199" s="275"/>
      <c r="I199" s="275"/>
      <c r="J199" s="275"/>
      <c r="K199" s="275"/>
      <c r="L199" s="275"/>
      <c r="M199" s="275"/>
      <c r="N199" s="276"/>
      <c r="O199" s="276"/>
      <c r="P199" s="276"/>
      <c r="Q199" s="277"/>
      <c r="R199" s="5"/>
      <c r="S199" s="55"/>
      <c r="U199" s="109"/>
      <c r="V199" s="109"/>
      <c r="W199" s="109"/>
      <c r="X199" s="4"/>
      <c r="Y199" s="4"/>
      <c r="Z199" s="4"/>
      <c r="AA199" s="4"/>
      <c r="AB199" s="4"/>
    </row>
    <row r="200" spans="2:28" s="3" customFormat="1" x14ac:dyDescent="0.3">
      <c r="B200" s="54"/>
      <c r="C200" s="5"/>
      <c r="D200" s="278"/>
      <c r="E200" s="279"/>
      <c r="F200" s="279"/>
      <c r="G200" s="279"/>
      <c r="H200" s="279"/>
      <c r="I200" s="279"/>
      <c r="J200" s="279"/>
      <c r="K200" s="279"/>
      <c r="L200" s="279"/>
      <c r="M200" s="279"/>
      <c r="N200" s="280"/>
      <c r="O200" s="280"/>
      <c r="P200" s="280"/>
      <c r="Q200" s="281"/>
      <c r="R200" s="5"/>
      <c r="S200" s="55"/>
      <c r="U200" s="109"/>
      <c r="V200" s="109"/>
      <c r="W200" s="109"/>
      <c r="X200" s="4"/>
      <c r="Y200" s="4"/>
      <c r="Z200" s="4"/>
      <c r="AA200" s="4"/>
      <c r="AB200" s="4"/>
    </row>
    <row r="201" spans="2:28" s="3" customFormat="1" ht="14.5" thickBot="1" x14ac:dyDescent="0.35">
      <c r="B201" s="56"/>
      <c r="C201" s="44"/>
      <c r="D201" s="44"/>
      <c r="E201" s="44"/>
      <c r="F201" s="44"/>
      <c r="G201" s="44"/>
      <c r="H201" s="44"/>
      <c r="I201" s="44"/>
      <c r="J201" s="44"/>
      <c r="K201" s="44"/>
      <c r="L201" s="44"/>
      <c r="M201" s="44"/>
      <c r="N201" s="44"/>
      <c r="O201" s="44"/>
      <c r="P201" s="44"/>
      <c r="Q201" s="44"/>
      <c r="R201" s="44"/>
      <c r="S201" s="57"/>
      <c r="U201" s="109"/>
      <c r="V201" s="109"/>
      <c r="W201" s="109"/>
      <c r="X201" s="4"/>
      <c r="Y201" s="4"/>
      <c r="Z201" s="4"/>
      <c r="AA201" s="4"/>
      <c r="AB201" s="4"/>
    </row>
    <row r="202" spans="2:28" s="3" customFormat="1" ht="15" thickTop="1" thickBot="1" x14ac:dyDescent="0.35">
      <c r="B202" s="45"/>
      <c r="C202" s="45"/>
      <c r="D202" s="45"/>
      <c r="E202" s="45"/>
      <c r="F202" s="45"/>
      <c r="G202" s="45"/>
      <c r="H202" s="45"/>
      <c r="I202" s="45"/>
      <c r="J202" s="45"/>
      <c r="K202" s="45"/>
      <c r="L202" s="45"/>
      <c r="M202" s="45"/>
      <c r="N202" s="45"/>
      <c r="O202" s="45"/>
      <c r="P202" s="45"/>
      <c r="Q202" s="45"/>
      <c r="R202" s="45"/>
      <c r="S202" s="45"/>
      <c r="U202" s="109"/>
      <c r="V202" s="109"/>
      <c r="W202" s="109"/>
      <c r="X202" s="4"/>
      <c r="Y202" s="4"/>
      <c r="Z202" s="4"/>
      <c r="AA202" s="4"/>
      <c r="AB202" s="4"/>
    </row>
    <row r="203" spans="2:28" ht="15" thickTop="1" x14ac:dyDescent="0.35">
      <c r="B203" s="120"/>
      <c r="C203" s="121"/>
      <c r="D203" s="121"/>
      <c r="E203" s="121"/>
      <c r="F203" s="121"/>
      <c r="G203" s="121"/>
      <c r="H203" s="121"/>
      <c r="I203" s="121"/>
      <c r="J203" s="121"/>
      <c r="K203" s="121"/>
      <c r="L203" s="121"/>
      <c r="M203" s="121"/>
      <c r="N203" s="121"/>
      <c r="O203" s="121"/>
      <c r="P203" s="121"/>
      <c r="Q203" s="121"/>
      <c r="R203" s="121"/>
      <c r="S203" s="122"/>
      <c r="T203" s="22"/>
      <c r="X203" s="13"/>
      <c r="Y203" s="13"/>
      <c r="Z203" s="13"/>
      <c r="AA203" s="13"/>
      <c r="AB203" s="13"/>
    </row>
    <row r="204" spans="2:28" ht="18" x14ac:dyDescent="0.4">
      <c r="B204" s="123"/>
      <c r="C204" s="124" t="s">
        <v>1258</v>
      </c>
      <c r="D204" s="125"/>
      <c r="E204" s="126"/>
      <c r="F204" s="126"/>
      <c r="G204" s="126"/>
      <c r="H204" s="127"/>
      <c r="I204" s="127"/>
      <c r="J204" s="127"/>
      <c r="K204" s="127"/>
      <c r="L204" s="127"/>
      <c r="M204" s="127"/>
      <c r="N204" s="127"/>
      <c r="O204" s="127"/>
      <c r="P204" s="127"/>
      <c r="Q204" s="127"/>
      <c r="R204" s="127"/>
      <c r="S204" s="128"/>
      <c r="T204" s="22"/>
      <c r="X204" s="13"/>
      <c r="Y204" s="13"/>
      <c r="Z204" s="13"/>
      <c r="AA204" s="13"/>
      <c r="AB204" s="13"/>
    </row>
    <row r="205" spans="2:28" ht="14.5" x14ac:dyDescent="0.35">
      <c r="B205" s="123"/>
      <c r="C205" s="129" t="s">
        <v>1259</v>
      </c>
      <c r="D205" s="129"/>
      <c r="E205" s="126"/>
      <c r="F205" s="126"/>
      <c r="G205" s="126"/>
      <c r="H205" s="127"/>
      <c r="I205" s="127"/>
      <c r="J205" s="127"/>
      <c r="K205" s="127"/>
      <c r="L205" s="127"/>
      <c r="M205" s="127"/>
      <c r="N205" s="127"/>
      <c r="O205" s="127"/>
      <c r="P205" s="127"/>
      <c r="Q205" s="127"/>
      <c r="R205" s="127"/>
      <c r="S205" s="128"/>
      <c r="T205" s="22"/>
      <c r="X205" s="13"/>
      <c r="Y205" s="13"/>
      <c r="Z205" s="13"/>
      <c r="AA205" s="13"/>
      <c r="AB205" s="13"/>
    </row>
    <row r="206" spans="2:28" ht="14.5" x14ac:dyDescent="0.35">
      <c r="B206" s="123"/>
      <c r="C206" s="130"/>
      <c r="D206" s="130"/>
      <c r="E206" s="130"/>
      <c r="F206" s="130"/>
      <c r="G206" s="127"/>
      <c r="H206" s="127"/>
      <c r="I206" s="127"/>
      <c r="J206" s="127"/>
      <c r="K206" s="392" t="s">
        <v>1592</v>
      </c>
      <c r="L206" s="392"/>
      <c r="M206" s="392"/>
      <c r="N206" s="131"/>
      <c r="O206" s="392" t="s">
        <v>1589</v>
      </c>
      <c r="P206" s="392"/>
      <c r="Q206" s="392"/>
      <c r="R206" s="127"/>
      <c r="S206" s="128"/>
      <c r="T206" s="22"/>
      <c r="X206" s="13"/>
      <c r="Y206" s="13"/>
      <c r="Z206" s="13"/>
      <c r="AA206" s="13"/>
      <c r="AB206" s="13"/>
    </row>
    <row r="207" spans="2:28" ht="14.5" x14ac:dyDescent="0.35">
      <c r="B207" s="123"/>
      <c r="C207" s="132">
        <v>14.1</v>
      </c>
      <c r="D207" s="147" t="s">
        <v>1546</v>
      </c>
      <c r="E207" s="127"/>
      <c r="F207" s="127"/>
      <c r="G207" s="127"/>
      <c r="H207" s="127"/>
      <c r="I207" s="127"/>
      <c r="J207" s="127"/>
      <c r="K207" s="393" t="str">
        <f>IF(ISNUMBER(K75/$F$29),K75/F$29*VLOOKUP($F$36,Normalization!$V$1:$Z$10,5,FALSE),"")</f>
        <v/>
      </c>
      <c r="L207" s="393"/>
      <c r="M207" s="393"/>
      <c r="N207" s="134"/>
      <c r="O207" s="393" t="str">
        <f>IF(ISNUMBER(O75/$H$29),O75/H$29*VLOOKUP($F$36,Normalization!$V$1:$Z$10,5,FALSE),"")</f>
        <v/>
      </c>
      <c r="P207" s="393"/>
      <c r="Q207" s="393"/>
      <c r="R207" s="127"/>
      <c r="S207" s="128"/>
      <c r="T207" s="22"/>
      <c r="X207" s="13"/>
      <c r="Y207" s="13"/>
      <c r="Z207" s="13"/>
      <c r="AA207" s="13"/>
      <c r="AB207" s="13"/>
    </row>
    <row r="208" spans="2:28" ht="14.5" x14ac:dyDescent="0.35">
      <c r="B208" s="123"/>
      <c r="C208" s="132">
        <v>14.2</v>
      </c>
      <c r="D208" s="147" t="s">
        <v>1547</v>
      </c>
      <c r="E208" s="127"/>
      <c r="F208" s="127"/>
      <c r="G208" s="127"/>
      <c r="H208" s="127"/>
      <c r="I208" s="127"/>
      <c r="J208" s="127"/>
      <c r="K208" s="393" t="str">
        <f>IF(ISNUMBER(K77/$F$29),K77/F$29*VLOOKUP($F$36,Normalization!$V$1:$Z$10,5,FALSE),"")</f>
        <v/>
      </c>
      <c r="L208" s="393"/>
      <c r="M208" s="393"/>
      <c r="N208" s="134"/>
      <c r="O208" s="393" t="str">
        <f>IF(ISNUMBER(O77/$H$29),O77/H$29*VLOOKUP($F$36,Normalization!$V$1:$Z$10,5,FALSE),"")</f>
        <v/>
      </c>
      <c r="P208" s="393"/>
      <c r="Q208" s="393"/>
      <c r="R208" s="127"/>
      <c r="S208" s="128"/>
      <c r="T208" s="22"/>
      <c r="X208" s="13"/>
      <c r="Y208" s="13"/>
      <c r="Z208" s="13"/>
      <c r="AA208" s="13"/>
      <c r="AB208" s="13"/>
    </row>
    <row r="209" spans="2:28" ht="14.5" x14ac:dyDescent="0.35">
      <c r="B209" s="123"/>
      <c r="C209" s="132">
        <v>14.3</v>
      </c>
      <c r="D209" s="147" t="s">
        <v>1548</v>
      </c>
      <c r="E209" s="127"/>
      <c r="F209" s="127"/>
      <c r="G209" s="127"/>
      <c r="H209" s="127"/>
      <c r="I209" s="127"/>
      <c r="J209" s="127"/>
      <c r="K209" s="393" t="str">
        <f>IF(ISNUMBER(K85/$F$29),K85/F$29*VLOOKUP($F$36,Normalization!$V$1:$Z$10,5,FALSE),"")</f>
        <v/>
      </c>
      <c r="L209" s="393"/>
      <c r="M209" s="393"/>
      <c r="N209" s="134"/>
      <c r="O209" s="393" t="str">
        <f>IF(ISNUMBER(O85/$H$29),O85/H$29*VLOOKUP($F$36,Normalization!$V$1:$Z$10,5,FALSE),"")</f>
        <v/>
      </c>
      <c r="P209" s="393"/>
      <c r="Q209" s="393"/>
      <c r="R209" s="127"/>
      <c r="S209" s="128"/>
      <c r="T209" s="22"/>
      <c r="X209" s="13"/>
      <c r="Y209" s="13"/>
      <c r="Z209" s="13"/>
      <c r="AA209" s="13"/>
      <c r="AB209" s="13"/>
    </row>
    <row r="210" spans="2:28" ht="14.5" x14ac:dyDescent="0.35">
      <c r="B210" s="123"/>
      <c r="C210" s="132">
        <v>14.4</v>
      </c>
      <c r="D210" s="147" t="s">
        <v>1549</v>
      </c>
      <c r="E210" s="127"/>
      <c r="F210" s="127"/>
      <c r="G210" s="127"/>
      <c r="H210" s="127"/>
      <c r="I210" s="127"/>
      <c r="J210" s="127"/>
      <c r="K210" s="393" t="str">
        <f>IF(ISNUMBER(K101/$F$29),K101/F$29*VLOOKUP($F$36,Normalization!$V$1:$Z$10,5,FALSE),"")</f>
        <v/>
      </c>
      <c r="L210" s="393"/>
      <c r="M210" s="393"/>
      <c r="N210" s="134"/>
      <c r="O210" s="393" t="str">
        <f>IF(ISNUMBER(O101/$H$29),O101/H$29*VLOOKUP($F$36,Normalization!$V$1:$Z$10,5,FALSE),"")</f>
        <v/>
      </c>
      <c r="P210" s="393"/>
      <c r="Q210" s="393"/>
      <c r="R210" s="127"/>
      <c r="S210" s="128"/>
      <c r="T210" s="22"/>
      <c r="X210" s="13"/>
      <c r="Y210" s="13"/>
      <c r="Z210" s="13"/>
      <c r="AA210" s="13"/>
      <c r="AB210" s="13"/>
    </row>
    <row r="211" spans="2:28" ht="14.5" x14ac:dyDescent="0.35">
      <c r="B211" s="123"/>
      <c r="C211" s="132">
        <v>14.5</v>
      </c>
      <c r="D211" s="147" t="s">
        <v>1263</v>
      </c>
      <c r="E211" s="127"/>
      <c r="F211" s="127"/>
      <c r="G211" s="127"/>
      <c r="H211" s="127"/>
      <c r="I211" s="127"/>
      <c r="J211" s="127"/>
      <c r="K211" s="393" t="str">
        <f>IF(ISNUMBER(K105/$F$30),K105/$F$30*VLOOKUP($F$36,Normalization!$V$1:$Z$10,5,FALSE),"")</f>
        <v/>
      </c>
      <c r="L211" s="393"/>
      <c r="M211" s="393"/>
      <c r="N211" s="134"/>
      <c r="O211" s="393" t="str">
        <f>IF(ISNUMBER(O105/$H$30),O105/$H$30*VLOOKUP($F$36,Normalization!$V$1:$Z$10,5,FALSE),"")</f>
        <v/>
      </c>
      <c r="P211" s="393"/>
      <c r="Q211" s="393"/>
      <c r="R211" s="127"/>
      <c r="S211" s="128"/>
      <c r="T211" s="22"/>
      <c r="X211" s="13"/>
      <c r="Y211" s="13"/>
      <c r="Z211" s="13"/>
      <c r="AA211" s="13"/>
      <c r="AB211" s="13"/>
    </row>
    <row r="212" spans="2:28" ht="14.5" x14ac:dyDescent="0.35">
      <c r="B212" s="123"/>
      <c r="C212" s="132">
        <v>14.6</v>
      </c>
      <c r="D212" s="147" t="s">
        <v>1550</v>
      </c>
      <c r="E212" s="127"/>
      <c r="F212" s="127"/>
      <c r="G212" s="127"/>
      <c r="H212" s="127"/>
      <c r="I212" s="127"/>
      <c r="J212" s="127"/>
      <c r="K212" s="393" t="str">
        <f>IF(ISNUMBER(K128/$F$29),K128/F$29*VLOOKUP($F$36,Normalization!$V$1:$Z$10,5,FALSE),"")</f>
        <v/>
      </c>
      <c r="L212" s="393"/>
      <c r="M212" s="393"/>
      <c r="N212" s="134"/>
      <c r="O212" s="393" t="str">
        <f>IF(ISNUMBER(O128/$H$29),O128/H$29*VLOOKUP($F$36,Normalization!$V$1:$Z$10,5,FALSE),"")</f>
        <v/>
      </c>
      <c r="P212" s="393"/>
      <c r="Q212" s="393"/>
      <c r="R212" s="127"/>
      <c r="S212" s="128"/>
      <c r="T212" s="22"/>
      <c r="X212" s="13"/>
      <c r="Y212" s="13"/>
      <c r="Z212" s="13"/>
      <c r="AA212" s="13"/>
      <c r="AB212" s="13"/>
    </row>
    <row r="213" spans="2:28" ht="14.5" x14ac:dyDescent="0.35">
      <c r="B213" s="123"/>
      <c r="C213" s="132">
        <v>14.7</v>
      </c>
      <c r="D213" s="147" t="s">
        <v>1551</v>
      </c>
      <c r="E213" s="127"/>
      <c r="F213" s="127"/>
      <c r="G213" s="127"/>
      <c r="H213" s="127"/>
      <c r="I213" s="127"/>
      <c r="J213" s="127"/>
      <c r="K213" s="393" t="str">
        <f>IF(ISNUMBER(K126/$F$29),K126/F$29*VLOOKUP($F$36,Normalization!$V$1:$Z$10,5,FALSE),"")</f>
        <v/>
      </c>
      <c r="L213" s="393"/>
      <c r="M213" s="393"/>
      <c r="N213" s="134"/>
      <c r="O213" s="393" t="str">
        <f>IF(ISNUMBER(O126/$H$29),O126/H$29*VLOOKUP($F$36,Normalization!$V$1:$Z$10,5,FALSE),"")</f>
        <v/>
      </c>
      <c r="P213" s="393"/>
      <c r="Q213" s="393"/>
      <c r="R213" s="127"/>
      <c r="S213" s="128"/>
      <c r="T213" s="22"/>
      <c r="X213" s="13"/>
      <c r="Y213" s="13"/>
      <c r="Z213" s="13"/>
      <c r="AA213" s="13"/>
      <c r="AB213" s="13"/>
    </row>
    <row r="214" spans="2:28" ht="14.5" x14ac:dyDescent="0.35">
      <c r="B214" s="123"/>
      <c r="C214" s="132">
        <v>14.8</v>
      </c>
      <c r="D214" s="147" t="s">
        <v>1552</v>
      </c>
      <c r="E214" s="127"/>
      <c r="F214" s="127"/>
      <c r="G214" s="127"/>
      <c r="H214" s="127"/>
      <c r="I214" s="127"/>
      <c r="J214" s="127"/>
      <c r="K214" s="393" t="str">
        <f>IF(ISNUMBER(K178/$F$29),K178/F$29*VLOOKUP($F$36,Normalization!$V$1:$Z$10,5,FALSE),"")</f>
        <v/>
      </c>
      <c r="L214" s="393"/>
      <c r="M214" s="393"/>
      <c r="N214" s="134"/>
      <c r="O214" s="393" t="str">
        <f>IF(ISNUMBER(O178/$H$29),O178/H$29*VLOOKUP($F$36,Normalization!$V$1:$Z$10,5,FALSE),"")</f>
        <v/>
      </c>
      <c r="P214" s="393"/>
      <c r="Q214" s="393"/>
      <c r="R214" s="127"/>
      <c r="S214" s="128"/>
      <c r="T214" s="22"/>
      <c r="X214" s="13"/>
      <c r="Y214" s="13"/>
      <c r="Z214" s="13"/>
      <c r="AA214" s="13"/>
      <c r="AB214" s="13"/>
    </row>
    <row r="215" spans="2:28" ht="14.5" x14ac:dyDescent="0.35">
      <c r="B215" s="123"/>
      <c r="C215" s="132">
        <v>14.9</v>
      </c>
      <c r="D215" s="147" t="s">
        <v>1553</v>
      </c>
      <c r="E215" s="127"/>
      <c r="F215" s="127"/>
      <c r="G215" s="127"/>
      <c r="H215" s="127"/>
      <c r="I215" s="127"/>
      <c r="J215" s="127"/>
      <c r="K215" s="393" t="str">
        <f>IF(ISNUMBER(K184/$F$29),K184/F$29*VLOOKUP($F$36,Normalization!$V$1:$Z$10,5,FALSE),"")</f>
        <v/>
      </c>
      <c r="L215" s="393"/>
      <c r="M215" s="393"/>
      <c r="N215" s="134"/>
      <c r="O215" s="393" t="str">
        <f>IF(ISNUMBER(O184/$H$29),O184/H$29*VLOOKUP($F$36,Normalization!$V$1:$Z$10,5,FALSE),"")</f>
        <v/>
      </c>
      <c r="P215" s="393"/>
      <c r="Q215" s="393"/>
      <c r="R215" s="127"/>
      <c r="S215" s="128"/>
      <c r="T215" s="22"/>
      <c r="X215" s="13"/>
      <c r="Y215" s="13"/>
      <c r="Z215" s="13"/>
      <c r="AA215" s="13"/>
      <c r="AB215" s="13"/>
    </row>
    <row r="216" spans="2:28" ht="14.5" x14ac:dyDescent="0.35">
      <c r="B216" s="123"/>
      <c r="C216" s="127"/>
      <c r="D216" s="135"/>
      <c r="E216" s="127"/>
      <c r="F216" s="127"/>
      <c r="G216" s="127"/>
      <c r="H216" s="127"/>
      <c r="I216" s="127"/>
      <c r="J216" s="127"/>
      <c r="K216" s="127"/>
      <c r="L216" s="127"/>
      <c r="M216" s="127"/>
      <c r="N216" s="134"/>
      <c r="O216" s="127"/>
      <c r="P216" s="127"/>
      <c r="Q216" s="127"/>
      <c r="R216" s="127"/>
      <c r="S216" s="128"/>
      <c r="T216" s="22"/>
      <c r="X216" s="13"/>
      <c r="Y216" s="13"/>
      <c r="Z216" s="13"/>
      <c r="AA216" s="13"/>
      <c r="AB216" s="13"/>
    </row>
    <row r="217" spans="2:28" ht="14.5" x14ac:dyDescent="0.35">
      <c r="B217" s="123"/>
      <c r="C217" s="127"/>
      <c r="D217" s="135"/>
      <c r="E217" s="127"/>
      <c r="F217" s="127"/>
      <c r="G217" s="127"/>
      <c r="H217" s="127"/>
      <c r="I217" s="127"/>
      <c r="J217" s="127"/>
      <c r="K217" s="136"/>
      <c r="L217" s="136"/>
      <c r="M217" s="137"/>
      <c r="N217" s="134"/>
      <c r="O217" s="137"/>
      <c r="P217" s="137"/>
      <c r="Q217" s="127"/>
      <c r="R217" s="127"/>
      <c r="S217" s="128"/>
      <c r="T217" s="22"/>
      <c r="X217" s="13"/>
      <c r="Y217" s="13"/>
      <c r="Z217" s="13"/>
      <c r="AA217" s="13"/>
      <c r="AB217" s="13"/>
    </row>
    <row r="218" spans="2:28" ht="19.5" customHeight="1" x14ac:dyDescent="0.35">
      <c r="B218" s="123"/>
      <c r="C218" s="138">
        <v>14.1</v>
      </c>
      <c r="D218" s="148" t="s">
        <v>1266</v>
      </c>
      <c r="E218" s="127"/>
      <c r="F218" s="127"/>
      <c r="G218" s="127"/>
      <c r="H218" s="127"/>
      <c r="I218" s="127"/>
      <c r="J218" s="127"/>
      <c r="K218" s="394" t="str">
        <f>IF(ISNUMBER(K75/AVERAGE(K158,O158)),K75/AVERAGE(K158,O158),"")</f>
        <v/>
      </c>
      <c r="L218" s="394"/>
      <c r="M218" s="394"/>
      <c r="N218" s="134"/>
      <c r="O218" s="395"/>
      <c r="P218" s="395"/>
      <c r="Q218" s="395"/>
      <c r="R218" s="127"/>
      <c r="S218" s="128"/>
      <c r="T218" s="22"/>
      <c r="X218" s="13"/>
      <c r="Y218" s="13"/>
      <c r="Z218" s="13"/>
      <c r="AA218" s="13"/>
      <c r="AB218" s="13"/>
    </row>
    <row r="219" spans="2:28" ht="14.5" x14ac:dyDescent="0.35">
      <c r="B219" s="123"/>
      <c r="C219" s="132">
        <v>14.11</v>
      </c>
      <c r="D219" s="147" t="s">
        <v>1267</v>
      </c>
      <c r="E219" s="127"/>
      <c r="F219" s="127"/>
      <c r="G219" s="127"/>
      <c r="H219" s="127"/>
      <c r="I219" s="127"/>
      <c r="J219" s="127"/>
      <c r="K219" s="396" t="str">
        <f>IF(ISNUMBER(K146/(K158-K169)),K146/(K158-K169),"")</f>
        <v/>
      </c>
      <c r="L219" s="396"/>
      <c r="M219" s="396"/>
      <c r="N219" s="134"/>
      <c r="O219" s="396" t="str">
        <f>IF(ISNUMBER(O146/(O158-O169)),O146/(O158-O169),"")</f>
        <v/>
      </c>
      <c r="P219" s="396"/>
      <c r="Q219" s="396"/>
      <c r="R219" s="127"/>
      <c r="S219" s="128"/>
      <c r="T219" s="22"/>
      <c r="X219" s="13"/>
      <c r="Y219" s="13"/>
      <c r="Z219" s="13"/>
      <c r="AA219" s="13"/>
      <c r="AB219" s="13"/>
    </row>
    <row r="220" spans="2:28" ht="14.5" x14ac:dyDescent="0.35">
      <c r="B220" s="123"/>
      <c r="C220" s="138">
        <v>14.12</v>
      </c>
      <c r="D220" s="147" t="s">
        <v>1268</v>
      </c>
      <c r="E220" s="127"/>
      <c r="F220" s="127"/>
      <c r="G220" s="127"/>
      <c r="H220" s="127"/>
      <c r="I220" s="127"/>
      <c r="J220" s="127"/>
      <c r="K220" s="396" t="str">
        <f>IF(ISNUMBER((K150+K142)/(K176+K173)),(K150+K142)/(K176+K173),"")</f>
        <v/>
      </c>
      <c r="L220" s="396"/>
      <c r="M220" s="396"/>
      <c r="N220" s="134"/>
      <c r="O220" s="396" t="str">
        <f>IF(ISNUMBER((O150+O142)/(O176+O173)),(O150+O142)/(O176+O173),"")</f>
        <v/>
      </c>
      <c r="P220" s="396"/>
      <c r="Q220" s="396"/>
      <c r="R220" s="127"/>
      <c r="S220" s="128"/>
      <c r="X220" s="13"/>
      <c r="Y220" s="13"/>
      <c r="Z220" s="13"/>
      <c r="AA220" s="13"/>
      <c r="AB220" s="13"/>
    </row>
    <row r="221" spans="2:28" ht="14.5" x14ac:dyDescent="0.35">
      <c r="B221" s="123"/>
      <c r="C221" s="132">
        <v>14.13</v>
      </c>
      <c r="D221" s="147" t="s">
        <v>1269</v>
      </c>
      <c r="E221" s="127"/>
      <c r="F221" s="127"/>
      <c r="G221" s="127"/>
      <c r="H221" s="127"/>
      <c r="I221" s="127"/>
      <c r="J221" s="127"/>
      <c r="K221" s="396" t="str">
        <f>IF(ISNUMBER(K146/K75),K146/K75,"")</f>
        <v/>
      </c>
      <c r="L221" s="396"/>
      <c r="M221" s="396"/>
      <c r="N221" s="134"/>
      <c r="O221" s="396" t="str">
        <f>IF(ISNUMBER(O146/O75),O146/O75,"")</f>
        <v/>
      </c>
      <c r="P221" s="396"/>
      <c r="Q221" s="396"/>
      <c r="R221" s="127"/>
      <c r="S221" s="128"/>
      <c r="X221" s="13"/>
      <c r="Y221" s="13"/>
      <c r="Z221" s="13"/>
      <c r="AA221" s="13"/>
      <c r="AB221" s="13"/>
    </row>
    <row r="222" spans="2:28" ht="14.5" x14ac:dyDescent="0.35">
      <c r="B222" s="123"/>
      <c r="C222" s="138">
        <v>14.14</v>
      </c>
      <c r="D222" s="147" t="s">
        <v>1270</v>
      </c>
      <c r="E222" s="127"/>
      <c r="F222" s="127"/>
      <c r="G222" s="127"/>
      <c r="H222" s="127"/>
      <c r="I222" s="127"/>
      <c r="J222" s="127"/>
      <c r="K222" s="396" t="str">
        <f>IF(ISNUMBER(K150/K75),K150/K75,"")</f>
        <v/>
      </c>
      <c r="L222" s="396"/>
      <c r="M222" s="396"/>
      <c r="N222" s="134"/>
      <c r="O222" s="396" t="str">
        <f>IF(ISNUMBER(O150/O75),O150/O75,"")</f>
        <v/>
      </c>
      <c r="P222" s="396"/>
      <c r="Q222" s="396"/>
      <c r="R222" s="127"/>
      <c r="S222" s="128"/>
      <c r="X222" s="13"/>
      <c r="Y222" s="13"/>
      <c r="Z222" s="13"/>
      <c r="AA222" s="13"/>
      <c r="AB222" s="13"/>
    </row>
    <row r="223" spans="2:28" ht="15" thickBot="1" x14ac:dyDescent="0.4">
      <c r="B223" s="139"/>
      <c r="C223" s="140"/>
      <c r="D223" s="140"/>
      <c r="E223" s="140"/>
      <c r="F223" s="140"/>
      <c r="G223" s="140"/>
      <c r="H223" s="140"/>
      <c r="I223" s="140"/>
      <c r="J223" s="140"/>
      <c r="K223" s="140"/>
      <c r="L223" s="140"/>
      <c r="M223" s="140"/>
      <c r="N223" s="140"/>
      <c r="O223" s="140"/>
      <c r="P223" s="140"/>
      <c r="Q223" s="140"/>
      <c r="R223" s="140"/>
      <c r="S223" s="141"/>
      <c r="X223" s="13"/>
      <c r="Y223" s="13"/>
      <c r="Z223" s="13"/>
      <c r="AA223" s="13"/>
      <c r="AB223" s="13"/>
    </row>
    <row r="224" spans="2:28" ht="14.5" thickTop="1" x14ac:dyDescent="0.3">
      <c r="O224" s="83"/>
      <c r="X224" s="13"/>
      <c r="Y224" s="13"/>
      <c r="Z224" s="13"/>
      <c r="AA224" s="13"/>
      <c r="AB224" s="13"/>
    </row>
    <row r="225" spans="1:28" x14ac:dyDescent="0.3">
      <c r="A225" s="22"/>
      <c r="B225" s="160"/>
      <c r="C225" s="160"/>
      <c r="D225" s="160"/>
      <c r="E225" s="160"/>
      <c r="F225" s="160"/>
      <c r="G225" s="160"/>
      <c r="H225" s="160"/>
      <c r="I225" s="160"/>
      <c r="J225" s="160"/>
      <c r="K225" s="160"/>
      <c r="L225" s="160"/>
      <c r="O225" s="83"/>
      <c r="X225" s="13"/>
      <c r="Y225" s="13"/>
      <c r="Z225" s="13"/>
      <c r="AA225" s="13"/>
      <c r="AB225" s="13"/>
    </row>
    <row r="226" spans="1:28" x14ac:dyDescent="0.3">
      <c r="A226" s="22"/>
      <c r="B226" s="160" t="s">
        <v>1249</v>
      </c>
      <c r="C226" s="160" t="s">
        <v>1250</v>
      </c>
      <c r="D226" s="160" t="s">
        <v>1251</v>
      </c>
      <c r="E226" s="160" t="s">
        <v>1252</v>
      </c>
      <c r="F226" s="160" t="s">
        <v>1253</v>
      </c>
      <c r="G226" s="160" t="s">
        <v>1254</v>
      </c>
      <c r="H226" s="160" t="s">
        <v>1255</v>
      </c>
      <c r="I226" s="160" t="s">
        <v>1256</v>
      </c>
      <c r="J226" s="160" t="s">
        <v>1257</v>
      </c>
      <c r="K226" s="160"/>
      <c r="L226" s="160"/>
      <c r="M226" s="165"/>
      <c r="N226" s="165"/>
      <c r="O226" s="166"/>
      <c r="P226" s="165"/>
      <c r="Q226" s="165"/>
      <c r="R226" s="165"/>
      <c r="S226" s="165"/>
      <c r="T226" s="4"/>
      <c r="X226" s="13"/>
      <c r="Y226" s="13"/>
      <c r="Z226" s="13"/>
      <c r="AA226" s="13"/>
      <c r="AB226" s="13"/>
    </row>
    <row r="227" spans="1:28" x14ac:dyDescent="0.3">
      <c r="A227" s="22"/>
      <c r="B227" s="160" t="str">
        <f>"历年"&amp;F28&amp;"年"</f>
        <v>历年2025年</v>
      </c>
      <c r="C227" s="160" t="s">
        <v>1170</v>
      </c>
      <c r="D227" s="160" t="s">
        <v>479</v>
      </c>
      <c r="E227" s="160" t="s">
        <v>1190</v>
      </c>
      <c r="F227" s="160" t="s">
        <v>1204</v>
      </c>
      <c r="G227" s="160" t="s">
        <v>1210</v>
      </c>
      <c r="H227" s="160" t="s">
        <v>1224</v>
      </c>
      <c r="I227" s="160" t="s">
        <v>1236</v>
      </c>
      <c r="J227" s="160" t="s">
        <v>1245</v>
      </c>
      <c r="K227" s="160"/>
      <c r="L227" s="160"/>
      <c r="M227" s="165"/>
      <c r="N227" s="165"/>
      <c r="O227" s="166"/>
      <c r="P227" s="165"/>
      <c r="Q227" s="165"/>
      <c r="R227" s="165"/>
      <c r="S227" s="165"/>
      <c r="T227" s="4"/>
      <c r="X227" s="13"/>
      <c r="Y227" s="13"/>
      <c r="Z227" s="13"/>
      <c r="AA227" s="13"/>
      <c r="AB227" s="13"/>
    </row>
    <row r="228" spans="1:28" x14ac:dyDescent="0.3">
      <c r="A228" s="22"/>
      <c r="B228" s="160" t="str">
        <f>H28&amp;"年第二季度 - "&amp;F28&amp;"年一季度"</f>
        <v>2024年第二季度 - 2025年一季度</v>
      </c>
      <c r="C228" s="160" t="s">
        <v>1171</v>
      </c>
      <c r="D228" s="160" t="s">
        <v>551</v>
      </c>
      <c r="E228" s="160" t="s">
        <v>1191</v>
      </c>
      <c r="F228" s="160" t="s">
        <v>1205</v>
      </c>
      <c r="G228" s="160" t="s">
        <v>1211</v>
      </c>
      <c r="H228" s="160" t="s">
        <v>1225</v>
      </c>
      <c r="I228" s="160" t="s">
        <v>1237</v>
      </c>
      <c r="J228" s="160" t="s">
        <v>1246</v>
      </c>
      <c r="K228" s="160"/>
      <c r="L228" s="160"/>
      <c r="M228" s="165"/>
      <c r="N228" s="165"/>
      <c r="O228" s="166"/>
      <c r="P228" s="165"/>
      <c r="Q228" s="165"/>
      <c r="R228" s="165"/>
      <c r="S228" s="165"/>
      <c r="T228" s="4"/>
      <c r="X228" s="13"/>
      <c r="Y228" s="13"/>
      <c r="Z228" s="13"/>
      <c r="AA228" s="13"/>
      <c r="AB228" s="13"/>
    </row>
    <row r="229" spans="1:28" x14ac:dyDescent="0.3">
      <c r="A229" s="22"/>
      <c r="B229" s="160" t="str">
        <f>H28&amp;"年第三季度 - "&amp;F28&amp;"年第二季度"</f>
        <v>2024年第三季度 - 2025年第二季度</v>
      </c>
      <c r="C229" s="160" t="s">
        <v>1172</v>
      </c>
      <c r="D229" s="160" t="s">
        <v>487</v>
      </c>
      <c r="E229" s="160" t="s">
        <v>1192</v>
      </c>
      <c r="F229" s="160" t="s">
        <v>1206</v>
      </c>
      <c r="G229" s="160" t="s">
        <v>1212</v>
      </c>
      <c r="H229" s="160" t="s">
        <v>1234</v>
      </c>
      <c r="I229" s="160" t="s">
        <v>1238</v>
      </c>
      <c r="J229" s="160"/>
      <c r="K229" s="160"/>
      <c r="L229" s="160"/>
      <c r="M229" s="165"/>
      <c r="N229" s="165"/>
      <c r="O229" s="166"/>
      <c r="P229" s="165"/>
      <c r="Q229" s="165"/>
      <c r="R229" s="165"/>
      <c r="S229" s="165"/>
      <c r="T229" s="4"/>
      <c r="X229" s="13"/>
      <c r="Y229" s="13"/>
      <c r="Z229" s="13"/>
      <c r="AA229" s="13"/>
      <c r="AB229" s="13"/>
    </row>
    <row r="230" spans="1:28" x14ac:dyDescent="0.3">
      <c r="A230" s="22"/>
      <c r="B230" s="160" t="str">
        <f>H28&amp;"年第四季度 - "&amp;F28&amp;"年第三季度"</f>
        <v>2024年第四季度 - 2025年第三季度</v>
      </c>
      <c r="C230" s="160" t="s">
        <v>1173</v>
      </c>
      <c r="D230" s="160" t="s">
        <v>495</v>
      </c>
      <c r="E230" s="160" t="s">
        <v>1193</v>
      </c>
      <c r="F230" s="160"/>
      <c r="G230" s="160" t="s">
        <v>1213</v>
      </c>
      <c r="H230" s="160" t="s">
        <v>1226</v>
      </c>
      <c r="I230" s="160" t="s">
        <v>1239</v>
      </c>
      <c r="J230" s="160"/>
      <c r="K230" s="160"/>
      <c r="L230" s="160"/>
      <c r="M230" s="165"/>
      <c r="N230" s="165"/>
      <c r="O230" s="166"/>
      <c r="P230" s="165"/>
      <c r="Q230" s="165"/>
      <c r="R230" s="165"/>
      <c r="S230" s="165"/>
      <c r="T230" s="4"/>
      <c r="X230" s="13"/>
      <c r="Y230" s="13"/>
      <c r="Z230" s="13"/>
      <c r="AA230" s="13"/>
      <c r="AB230" s="13"/>
    </row>
    <row r="231" spans="1:28" x14ac:dyDescent="0.3">
      <c r="A231" s="22"/>
      <c r="B231" s="160" t="str">
        <f>F28&amp;"年第二季度 - "&amp;F28+1&amp;"年一季度"</f>
        <v>2025年第二季度 - 2026年一季度</v>
      </c>
      <c r="C231" s="160" t="s">
        <v>1174</v>
      </c>
      <c r="D231" s="160" t="s">
        <v>502</v>
      </c>
      <c r="E231" s="160" t="s">
        <v>1194</v>
      </c>
      <c r="F231" s="160"/>
      <c r="G231" s="160" t="s">
        <v>1214</v>
      </c>
      <c r="H231" s="160" t="s">
        <v>1227</v>
      </c>
      <c r="I231" s="160" t="s">
        <v>1536</v>
      </c>
      <c r="J231" s="160"/>
      <c r="K231" s="160"/>
      <c r="L231" s="160"/>
      <c r="M231" s="165"/>
      <c r="N231" s="165"/>
      <c r="O231" s="166"/>
      <c r="P231" s="165"/>
      <c r="Q231" s="165"/>
      <c r="R231" s="165"/>
      <c r="S231" s="165"/>
      <c r="T231" s="4"/>
      <c r="X231" s="13"/>
      <c r="Y231" s="13"/>
      <c r="Z231" s="13"/>
      <c r="AA231" s="13"/>
      <c r="AB231" s="13"/>
    </row>
    <row r="232" spans="1:28" x14ac:dyDescent="0.3">
      <c r="A232" s="22"/>
      <c r="B232" s="160" t="str">
        <f>F28&amp;"年第三季度 - "&amp;F28+1&amp;"年第二季度"</f>
        <v>2025年第三季度 - 2026年第二季度</v>
      </c>
      <c r="C232" s="160" t="s">
        <v>1175</v>
      </c>
      <c r="D232" s="160" t="s">
        <v>508</v>
      </c>
      <c r="E232" s="160" t="s">
        <v>1195</v>
      </c>
      <c r="F232" s="160"/>
      <c r="G232" s="160" t="s">
        <v>1215</v>
      </c>
      <c r="H232" s="160"/>
      <c r="I232" s="160"/>
      <c r="J232" s="160"/>
      <c r="K232" s="160"/>
      <c r="L232" s="160"/>
      <c r="M232" s="165"/>
      <c r="N232" s="165"/>
      <c r="O232" s="166"/>
      <c r="P232" s="165"/>
      <c r="Q232" s="165"/>
      <c r="R232" s="165"/>
      <c r="S232" s="165"/>
      <c r="T232" s="4"/>
      <c r="X232" s="13"/>
      <c r="Y232" s="13"/>
      <c r="Z232" s="13"/>
      <c r="AA232" s="13"/>
      <c r="AB232" s="13"/>
    </row>
    <row r="233" spans="1:28" x14ac:dyDescent="0.3">
      <c r="A233" s="22"/>
      <c r="B233" s="160"/>
      <c r="C233" s="160" t="s">
        <v>1176</v>
      </c>
      <c r="D233" s="160" t="s">
        <v>514</v>
      </c>
      <c r="E233" s="160" t="s">
        <v>1196</v>
      </c>
      <c r="F233" s="160"/>
      <c r="G233" s="160" t="s">
        <v>1216</v>
      </c>
      <c r="H233" s="160"/>
      <c r="I233" s="160"/>
      <c r="J233" s="160"/>
      <c r="K233" s="160"/>
      <c r="L233" s="160"/>
      <c r="M233" s="165"/>
      <c r="N233" s="165"/>
      <c r="O233" s="166"/>
      <c r="P233" s="165"/>
      <c r="Q233" s="165"/>
      <c r="R233" s="165"/>
      <c r="S233" s="165"/>
      <c r="T233" s="4"/>
      <c r="X233" s="13"/>
      <c r="Y233" s="13"/>
      <c r="Z233" s="13"/>
      <c r="AA233" s="13"/>
      <c r="AB233" s="13"/>
    </row>
    <row r="234" spans="1:28" x14ac:dyDescent="0.3">
      <c r="A234" s="22"/>
      <c r="B234" s="160"/>
      <c r="C234" s="160" t="s">
        <v>1177</v>
      </c>
      <c r="D234" s="160" t="s">
        <v>518</v>
      </c>
      <c r="E234" s="160"/>
      <c r="F234" s="160"/>
      <c r="G234" s="160"/>
      <c r="H234" s="160"/>
      <c r="I234" s="160"/>
      <c r="J234" s="160"/>
      <c r="K234" s="160"/>
      <c r="L234" s="160"/>
      <c r="M234" s="165"/>
      <c r="N234" s="165"/>
      <c r="O234" s="166"/>
      <c r="P234" s="165"/>
      <c r="Q234" s="165"/>
      <c r="R234" s="165"/>
      <c r="S234" s="165"/>
      <c r="T234" s="4"/>
      <c r="X234" s="13"/>
      <c r="Y234" s="13"/>
      <c r="Z234" s="13"/>
      <c r="AA234" s="13"/>
      <c r="AB234" s="13"/>
    </row>
    <row r="235" spans="1:28" x14ac:dyDescent="0.3">
      <c r="A235" s="22"/>
      <c r="B235" s="160"/>
      <c r="C235" s="160" t="s">
        <v>1178</v>
      </c>
      <c r="D235" s="160" t="s">
        <v>522</v>
      </c>
      <c r="E235" s="160"/>
      <c r="F235" s="160"/>
      <c r="G235" s="160"/>
      <c r="H235" s="160"/>
      <c r="I235" s="160"/>
      <c r="J235" s="160"/>
      <c r="K235" s="160"/>
      <c r="L235" s="160"/>
      <c r="M235" s="165"/>
      <c r="N235" s="165"/>
      <c r="O235" s="166"/>
      <c r="P235" s="165"/>
      <c r="Q235" s="165"/>
      <c r="R235" s="165"/>
      <c r="S235" s="165"/>
      <c r="T235" s="4"/>
      <c r="X235" s="13"/>
      <c r="Y235" s="13"/>
      <c r="Z235" s="13"/>
      <c r="AA235" s="13"/>
      <c r="AB235" s="13"/>
    </row>
    <row r="236" spans="1:28" x14ac:dyDescent="0.3">
      <c r="A236" s="22"/>
      <c r="B236" s="160"/>
      <c r="C236" s="160" t="s">
        <v>1179</v>
      </c>
      <c r="D236" s="160" t="s">
        <v>524</v>
      </c>
      <c r="E236" s="160"/>
      <c r="F236" s="160"/>
      <c r="G236" s="160"/>
      <c r="H236" s="160"/>
      <c r="I236" s="160"/>
      <c r="J236" s="160"/>
      <c r="K236" s="160"/>
      <c r="L236" s="160"/>
      <c r="M236" s="165"/>
      <c r="N236" s="165"/>
      <c r="O236" s="166"/>
      <c r="P236" s="165"/>
      <c r="Q236" s="165"/>
      <c r="R236" s="165"/>
      <c r="S236" s="165"/>
      <c r="T236" s="4"/>
      <c r="X236" s="13"/>
      <c r="Y236" s="13"/>
      <c r="Z236" s="13"/>
      <c r="AA236" s="13"/>
      <c r="AB236" s="13"/>
    </row>
    <row r="237" spans="1:28" x14ac:dyDescent="0.3">
      <c r="A237" s="22"/>
      <c r="B237" s="160"/>
      <c r="C237" s="160"/>
      <c r="D237" s="160" t="s">
        <v>526</v>
      </c>
      <c r="E237" s="160"/>
      <c r="F237" s="160"/>
      <c r="G237" s="160"/>
      <c r="H237" s="160"/>
      <c r="I237" s="160"/>
      <c r="J237" s="160"/>
      <c r="K237" s="160"/>
      <c r="L237" s="160"/>
      <c r="M237" s="165"/>
      <c r="N237" s="165"/>
      <c r="O237" s="166"/>
      <c r="P237" s="165"/>
      <c r="Q237" s="165"/>
      <c r="R237" s="165"/>
      <c r="S237" s="165"/>
      <c r="T237" s="4"/>
      <c r="X237" s="13"/>
      <c r="Y237" s="13"/>
      <c r="Z237" s="13"/>
      <c r="AA237" s="13"/>
      <c r="AB237" s="13"/>
    </row>
    <row r="238" spans="1:28" x14ac:dyDescent="0.3">
      <c r="A238" s="22"/>
      <c r="B238" s="160"/>
      <c r="C238" s="160"/>
      <c r="D238" s="160" t="s">
        <v>527</v>
      </c>
      <c r="E238" s="160"/>
      <c r="F238" s="160"/>
      <c r="G238" s="160"/>
      <c r="H238" s="160"/>
      <c r="I238" s="160"/>
      <c r="J238" s="160"/>
      <c r="K238" s="160"/>
      <c r="L238" s="160"/>
      <c r="M238" s="165"/>
      <c r="N238" s="165"/>
      <c r="O238" s="166"/>
      <c r="P238" s="165"/>
      <c r="Q238" s="165"/>
      <c r="R238" s="165"/>
      <c r="S238" s="165"/>
      <c r="T238" s="4"/>
      <c r="X238" s="13"/>
      <c r="Y238" s="13"/>
      <c r="Z238" s="13"/>
      <c r="AA238" s="13"/>
      <c r="AB238" s="13"/>
    </row>
    <row r="239" spans="1:28" x14ac:dyDescent="0.3">
      <c r="A239" s="22"/>
      <c r="B239" s="160"/>
      <c r="C239" s="160"/>
      <c r="D239" s="160" t="s">
        <v>528</v>
      </c>
      <c r="E239" s="160"/>
      <c r="F239" s="160"/>
      <c r="G239" s="160"/>
      <c r="H239" s="160"/>
      <c r="I239" s="160"/>
      <c r="J239" s="160"/>
      <c r="K239" s="160"/>
      <c r="L239" s="160"/>
      <c r="M239" s="165"/>
      <c r="N239" s="165"/>
      <c r="O239" s="166"/>
      <c r="P239" s="165"/>
      <c r="Q239" s="165"/>
      <c r="R239" s="165"/>
      <c r="S239" s="165"/>
      <c r="T239" s="4"/>
      <c r="X239" s="13"/>
      <c r="Y239" s="13"/>
      <c r="Z239" s="13"/>
      <c r="AA239" s="13"/>
      <c r="AB239" s="13"/>
    </row>
    <row r="240" spans="1:28" x14ac:dyDescent="0.3">
      <c r="A240" s="22"/>
      <c r="B240" s="160"/>
      <c r="C240" s="160"/>
      <c r="D240" s="160" t="s">
        <v>529</v>
      </c>
      <c r="E240" s="160"/>
      <c r="F240" s="160"/>
      <c r="G240" s="160"/>
      <c r="H240" s="160"/>
      <c r="I240" s="160"/>
      <c r="J240" s="160"/>
      <c r="K240" s="160"/>
      <c r="L240" s="160"/>
      <c r="M240" s="165"/>
      <c r="N240" s="165"/>
      <c r="O240" s="166"/>
      <c r="P240" s="165"/>
      <c r="Q240" s="165"/>
      <c r="R240" s="165"/>
      <c r="S240" s="165"/>
      <c r="T240" s="4"/>
      <c r="X240" s="13"/>
      <c r="Y240" s="13"/>
      <c r="Z240" s="13"/>
      <c r="AA240" s="13"/>
      <c r="AB240" s="13"/>
    </row>
    <row r="241" spans="1:28" x14ac:dyDescent="0.3">
      <c r="A241" s="22"/>
      <c r="B241" s="160"/>
      <c r="C241" s="160"/>
      <c r="D241" s="160" t="s">
        <v>530</v>
      </c>
      <c r="E241" s="160"/>
      <c r="F241" s="160"/>
      <c r="G241" s="160"/>
      <c r="H241" s="160"/>
      <c r="I241" s="160"/>
      <c r="J241" s="160"/>
      <c r="K241" s="160"/>
      <c r="L241" s="160"/>
      <c r="M241" s="165"/>
      <c r="N241" s="165"/>
      <c r="O241" s="166"/>
      <c r="P241" s="165"/>
      <c r="Q241" s="165"/>
      <c r="R241" s="165"/>
      <c r="S241" s="165"/>
      <c r="T241" s="4"/>
      <c r="X241" s="13"/>
      <c r="Y241" s="13"/>
      <c r="Z241" s="13"/>
      <c r="AA241" s="13"/>
      <c r="AB241" s="13"/>
    </row>
    <row r="242" spans="1:28" x14ac:dyDescent="0.3">
      <c r="A242" s="22"/>
      <c r="B242" s="160"/>
      <c r="C242" s="160"/>
      <c r="D242" s="160" t="s">
        <v>531</v>
      </c>
      <c r="E242" s="160"/>
      <c r="F242" s="160"/>
      <c r="G242" s="160"/>
      <c r="H242" s="160"/>
      <c r="I242" s="160"/>
      <c r="J242" s="160"/>
      <c r="K242" s="160"/>
      <c r="L242" s="160"/>
      <c r="M242" s="165"/>
      <c r="N242" s="165"/>
      <c r="O242" s="166"/>
      <c r="P242" s="165"/>
      <c r="Q242" s="165"/>
      <c r="R242" s="165"/>
      <c r="S242" s="165"/>
      <c r="T242" s="4"/>
      <c r="X242" s="13"/>
      <c r="Y242" s="13"/>
      <c r="Z242" s="13"/>
      <c r="AA242" s="13"/>
      <c r="AB242" s="13"/>
    </row>
    <row r="243" spans="1:28" x14ac:dyDescent="0.3">
      <c r="A243" s="22"/>
      <c r="B243" s="160"/>
      <c r="C243" s="160"/>
      <c r="D243" s="160" t="s">
        <v>532</v>
      </c>
      <c r="E243" s="160"/>
      <c r="F243" s="160"/>
      <c r="G243" s="160"/>
      <c r="H243" s="160"/>
      <c r="I243" s="160"/>
      <c r="J243" s="160"/>
      <c r="K243" s="160"/>
      <c r="L243" s="160"/>
      <c r="M243" s="165"/>
      <c r="N243" s="165"/>
      <c r="O243" s="166"/>
      <c r="P243" s="165"/>
      <c r="Q243" s="165"/>
      <c r="R243" s="165"/>
      <c r="S243" s="165"/>
      <c r="T243" s="4"/>
      <c r="X243" s="13"/>
      <c r="Y243" s="13"/>
      <c r="Z243" s="13"/>
      <c r="AA243" s="13"/>
      <c r="AB243" s="13"/>
    </row>
    <row r="244" spans="1:28" x14ac:dyDescent="0.3">
      <c r="A244" s="22"/>
      <c r="B244" s="160"/>
      <c r="C244" s="160"/>
      <c r="D244" s="160" t="s">
        <v>533</v>
      </c>
      <c r="E244" s="160"/>
      <c r="F244" s="160"/>
      <c r="G244" s="160"/>
      <c r="H244" s="160"/>
      <c r="I244" s="160"/>
      <c r="J244" s="160"/>
      <c r="K244" s="160"/>
      <c r="L244" s="160"/>
      <c r="M244" s="165"/>
      <c r="N244" s="165"/>
      <c r="O244" s="166"/>
      <c r="P244" s="165"/>
      <c r="Q244" s="165"/>
      <c r="R244" s="165"/>
      <c r="S244" s="165"/>
      <c r="T244" s="4"/>
      <c r="X244" s="13"/>
      <c r="Y244" s="13"/>
      <c r="Z244" s="13"/>
      <c r="AA244" s="13"/>
      <c r="AB244" s="13"/>
    </row>
    <row r="245" spans="1:28" x14ac:dyDescent="0.3">
      <c r="A245" s="22"/>
      <c r="B245" s="160"/>
      <c r="C245" s="160"/>
      <c r="D245" s="160" t="s">
        <v>534</v>
      </c>
      <c r="E245" s="160"/>
      <c r="F245" s="160"/>
      <c r="G245" s="160"/>
      <c r="H245" s="160"/>
      <c r="I245" s="160"/>
      <c r="J245" s="160"/>
      <c r="K245" s="160"/>
      <c r="L245" s="160"/>
      <c r="M245" s="165"/>
      <c r="N245" s="165"/>
      <c r="O245" s="166"/>
      <c r="P245" s="165"/>
      <c r="Q245" s="165"/>
      <c r="R245" s="165"/>
      <c r="S245" s="165"/>
      <c r="T245" s="4"/>
      <c r="X245" s="13"/>
      <c r="Y245" s="13"/>
      <c r="Z245" s="13"/>
      <c r="AA245" s="13"/>
      <c r="AB245" s="13"/>
    </row>
    <row r="246" spans="1:28" x14ac:dyDescent="0.3">
      <c r="A246" s="22"/>
      <c r="B246" s="160"/>
      <c r="C246" s="160"/>
      <c r="D246" s="160" t="s">
        <v>535</v>
      </c>
      <c r="E246" s="160"/>
      <c r="F246" s="160"/>
      <c r="G246" s="160"/>
      <c r="H246" s="160"/>
      <c r="I246" s="160"/>
      <c r="J246" s="160"/>
      <c r="K246" s="160"/>
      <c r="L246" s="160"/>
      <c r="M246" s="165"/>
      <c r="N246" s="165"/>
      <c r="O246" s="166"/>
      <c r="P246" s="165"/>
      <c r="Q246" s="165"/>
      <c r="R246" s="165"/>
      <c r="S246" s="165"/>
      <c r="T246" s="4"/>
      <c r="X246" s="13"/>
      <c r="Y246" s="13"/>
      <c r="Z246" s="13"/>
      <c r="AA246" s="13"/>
      <c r="AB246" s="13"/>
    </row>
    <row r="247" spans="1:28" x14ac:dyDescent="0.3">
      <c r="A247" s="22"/>
      <c r="B247" s="160"/>
      <c r="C247" s="160"/>
      <c r="D247" s="160" t="s">
        <v>536</v>
      </c>
      <c r="E247" s="160"/>
      <c r="F247" s="160"/>
      <c r="G247" s="160"/>
      <c r="H247" s="160"/>
      <c r="I247" s="160"/>
      <c r="J247" s="160"/>
      <c r="K247" s="160"/>
      <c r="L247" s="160"/>
      <c r="M247" s="165"/>
      <c r="N247" s="165"/>
      <c r="O247" s="166"/>
      <c r="P247" s="165"/>
      <c r="Q247" s="165"/>
      <c r="R247" s="165"/>
      <c r="S247" s="165"/>
      <c r="T247" s="4"/>
      <c r="X247" s="13"/>
      <c r="Y247" s="13"/>
      <c r="Z247" s="13"/>
      <c r="AA247" s="13"/>
      <c r="AB247" s="13"/>
    </row>
    <row r="248" spans="1:28" x14ac:dyDescent="0.3">
      <c r="A248" s="22"/>
      <c r="B248" s="160"/>
      <c r="C248" s="160"/>
      <c r="D248" s="160" t="s">
        <v>537</v>
      </c>
      <c r="E248" s="160"/>
      <c r="F248" s="160"/>
      <c r="G248" s="160"/>
      <c r="H248" s="160"/>
      <c r="I248" s="160"/>
      <c r="J248" s="160"/>
      <c r="K248" s="160"/>
      <c r="L248" s="160"/>
      <c r="M248" s="165"/>
      <c r="N248" s="165"/>
      <c r="O248" s="166"/>
      <c r="P248" s="165"/>
      <c r="Q248" s="165"/>
      <c r="R248" s="165"/>
      <c r="S248" s="165"/>
      <c r="T248" s="4"/>
      <c r="X248" s="13"/>
      <c r="Y248" s="13"/>
      <c r="Z248" s="13"/>
      <c r="AA248" s="13"/>
      <c r="AB248" s="13"/>
    </row>
    <row r="249" spans="1:28" x14ac:dyDescent="0.3">
      <c r="A249" s="22"/>
      <c r="B249" s="160"/>
      <c r="C249" s="160"/>
      <c r="D249" s="160" t="s">
        <v>538</v>
      </c>
      <c r="E249" s="160"/>
      <c r="F249" s="160"/>
      <c r="G249" s="160"/>
      <c r="H249" s="160"/>
      <c r="I249" s="160"/>
      <c r="J249" s="160"/>
      <c r="K249" s="160"/>
      <c r="L249" s="160"/>
      <c r="M249" s="165"/>
      <c r="N249" s="165"/>
      <c r="O249" s="166"/>
      <c r="P249" s="165"/>
      <c r="Q249" s="165"/>
      <c r="R249" s="165"/>
      <c r="S249" s="165"/>
      <c r="T249" s="4"/>
      <c r="X249" s="13"/>
      <c r="Y249" s="13"/>
      <c r="Z249" s="13"/>
      <c r="AA249" s="13"/>
      <c r="AB249" s="13"/>
    </row>
    <row r="250" spans="1:28" x14ac:dyDescent="0.3">
      <c r="A250" s="22"/>
      <c r="B250" s="160"/>
      <c r="C250" s="160"/>
      <c r="D250" s="160" t="s">
        <v>539</v>
      </c>
      <c r="E250" s="160"/>
      <c r="F250" s="160"/>
      <c r="G250" s="160"/>
      <c r="H250" s="160"/>
      <c r="I250" s="160"/>
      <c r="J250" s="160"/>
      <c r="K250" s="160"/>
      <c r="L250" s="160"/>
      <c r="M250" s="165"/>
      <c r="N250" s="165"/>
      <c r="O250" s="165"/>
      <c r="P250" s="165"/>
      <c r="Q250" s="165"/>
      <c r="R250" s="165"/>
      <c r="S250" s="165"/>
      <c r="T250" s="4"/>
      <c r="X250" s="13"/>
      <c r="Y250" s="13"/>
      <c r="Z250" s="13"/>
      <c r="AA250" s="13"/>
      <c r="AB250" s="13"/>
    </row>
    <row r="251" spans="1:28" x14ac:dyDescent="0.3">
      <c r="A251" s="22"/>
      <c r="B251" s="160"/>
      <c r="C251" s="160"/>
      <c r="D251" s="160" t="s">
        <v>540</v>
      </c>
      <c r="E251" s="160"/>
      <c r="F251" s="160"/>
      <c r="G251" s="160"/>
      <c r="H251" s="160"/>
      <c r="I251" s="160"/>
      <c r="J251" s="160"/>
      <c r="K251" s="160"/>
      <c r="L251" s="160"/>
      <c r="M251" s="165"/>
      <c r="N251" s="165"/>
      <c r="O251" s="165"/>
      <c r="P251" s="165"/>
      <c r="Q251" s="165"/>
      <c r="R251" s="165"/>
      <c r="S251" s="165"/>
      <c r="T251" s="4"/>
      <c r="X251" s="13"/>
      <c r="Y251" s="13"/>
      <c r="Z251" s="13"/>
      <c r="AA251" s="13"/>
      <c r="AB251" s="13"/>
    </row>
    <row r="252" spans="1:28" x14ac:dyDescent="0.3">
      <c r="A252" s="22"/>
      <c r="B252" s="160"/>
      <c r="C252" s="160"/>
      <c r="D252" s="160" t="s">
        <v>541</v>
      </c>
      <c r="E252" s="160"/>
      <c r="F252" s="160"/>
      <c r="G252" s="160"/>
      <c r="H252" s="160"/>
      <c r="I252" s="160"/>
      <c r="J252" s="160"/>
      <c r="K252" s="160"/>
      <c r="L252" s="160"/>
      <c r="M252" s="165"/>
      <c r="N252" s="165"/>
      <c r="O252" s="165"/>
      <c r="P252" s="165"/>
      <c r="Q252" s="165"/>
      <c r="R252" s="165"/>
      <c r="S252" s="165"/>
      <c r="T252" s="4"/>
      <c r="X252" s="13"/>
      <c r="Y252" s="13"/>
      <c r="Z252" s="13"/>
      <c r="AA252" s="13"/>
      <c r="AB252" s="13"/>
    </row>
    <row r="253" spans="1:28" x14ac:dyDescent="0.3">
      <c r="A253" s="22"/>
      <c r="B253" s="160"/>
      <c r="C253" s="160"/>
      <c r="D253" s="160" t="s">
        <v>542</v>
      </c>
      <c r="E253" s="160"/>
      <c r="F253" s="160"/>
      <c r="G253" s="160"/>
      <c r="H253" s="160"/>
      <c r="I253" s="160"/>
      <c r="J253" s="160"/>
      <c r="K253" s="160"/>
      <c r="L253" s="160"/>
      <c r="M253" s="165"/>
      <c r="N253" s="165"/>
      <c r="O253" s="165"/>
      <c r="P253" s="165"/>
      <c r="Q253" s="165"/>
      <c r="R253" s="165"/>
      <c r="S253" s="165"/>
      <c r="T253" s="4"/>
      <c r="X253" s="13"/>
      <c r="Y253" s="13"/>
      <c r="Z253" s="13"/>
      <c r="AA253" s="13"/>
      <c r="AB253" s="13"/>
    </row>
    <row r="254" spans="1:28" x14ac:dyDescent="0.3">
      <c r="A254" s="22"/>
      <c r="B254" s="160"/>
      <c r="C254" s="160"/>
      <c r="D254" s="160" t="s">
        <v>543</v>
      </c>
      <c r="E254" s="160"/>
      <c r="F254" s="160"/>
      <c r="G254" s="160"/>
      <c r="H254" s="160"/>
      <c r="I254" s="160"/>
      <c r="J254" s="160"/>
      <c r="K254" s="160"/>
      <c r="L254" s="160"/>
      <c r="M254" s="165"/>
      <c r="N254" s="165"/>
      <c r="O254" s="165"/>
      <c r="P254" s="165"/>
      <c r="Q254" s="165"/>
      <c r="R254" s="165"/>
      <c r="S254" s="165"/>
      <c r="T254" s="4"/>
      <c r="X254" s="13"/>
      <c r="Y254" s="13"/>
      <c r="Z254" s="13"/>
      <c r="AA254" s="13"/>
      <c r="AB254" s="13"/>
    </row>
    <row r="255" spans="1:28" x14ac:dyDescent="0.3">
      <c r="A255" s="22"/>
      <c r="B255" s="160"/>
      <c r="C255" s="160"/>
      <c r="D255" s="160" t="s">
        <v>544</v>
      </c>
      <c r="E255" s="160"/>
      <c r="F255" s="160"/>
      <c r="G255" s="160"/>
      <c r="H255" s="160"/>
      <c r="I255" s="160"/>
      <c r="J255" s="160"/>
      <c r="K255" s="160"/>
      <c r="L255" s="160"/>
      <c r="M255" s="165"/>
      <c r="N255" s="165"/>
      <c r="O255" s="165"/>
      <c r="P255" s="165"/>
      <c r="Q255" s="165"/>
      <c r="R255" s="165"/>
      <c r="S255" s="165"/>
      <c r="T255" s="4"/>
      <c r="X255" s="13"/>
      <c r="Y255" s="13"/>
      <c r="Z255" s="13"/>
      <c r="AA255" s="13"/>
      <c r="AB255" s="13"/>
    </row>
    <row r="256" spans="1:28" x14ac:dyDescent="0.3">
      <c r="A256" s="22"/>
      <c r="B256" s="160"/>
      <c r="C256" s="160"/>
      <c r="D256" s="160" t="s">
        <v>545</v>
      </c>
      <c r="E256" s="160"/>
      <c r="F256" s="160"/>
      <c r="G256" s="160"/>
      <c r="H256" s="160"/>
      <c r="I256" s="160"/>
      <c r="J256" s="160"/>
      <c r="K256" s="160"/>
      <c r="L256" s="160"/>
      <c r="M256" s="165"/>
      <c r="N256" s="165"/>
      <c r="O256" s="165"/>
      <c r="P256" s="165"/>
      <c r="Q256" s="165"/>
      <c r="R256" s="165"/>
      <c r="S256" s="165"/>
      <c r="T256" s="4"/>
      <c r="X256" s="13"/>
      <c r="Y256" s="13"/>
      <c r="Z256" s="13"/>
      <c r="AA256" s="13"/>
      <c r="AB256" s="13"/>
    </row>
    <row r="257" spans="1:28" x14ac:dyDescent="0.3">
      <c r="A257" s="22"/>
      <c r="B257" s="160"/>
      <c r="C257" s="160"/>
      <c r="D257" s="160" t="s">
        <v>546</v>
      </c>
      <c r="E257" s="160"/>
      <c r="F257" s="160"/>
      <c r="G257" s="160"/>
      <c r="H257" s="160"/>
      <c r="I257" s="160"/>
      <c r="J257" s="160"/>
      <c r="K257" s="160"/>
      <c r="L257" s="160"/>
      <c r="M257" s="165"/>
      <c r="N257" s="165"/>
      <c r="O257" s="165"/>
      <c r="P257" s="165"/>
      <c r="Q257" s="165"/>
      <c r="R257" s="165"/>
      <c r="S257" s="165"/>
      <c r="T257" s="4"/>
      <c r="X257" s="13"/>
      <c r="Y257" s="13"/>
      <c r="Z257" s="13"/>
      <c r="AA257" s="13"/>
      <c r="AB257" s="13"/>
    </row>
    <row r="258" spans="1:28" x14ac:dyDescent="0.3">
      <c r="A258" s="22"/>
      <c r="B258" s="160"/>
      <c r="C258" s="160"/>
      <c r="D258" s="160" t="s">
        <v>547</v>
      </c>
      <c r="E258" s="160"/>
      <c r="F258" s="160"/>
      <c r="G258" s="160"/>
      <c r="H258" s="160"/>
      <c r="I258" s="160"/>
      <c r="J258" s="160"/>
      <c r="K258" s="160"/>
      <c r="L258" s="160"/>
      <c r="M258" s="165"/>
      <c r="N258" s="165"/>
      <c r="O258" s="165"/>
      <c r="P258" s="165"/>
      <c r="Q258" s="165"/>
      <c r="R258" s="165"/>
      <c r="S258" s="165"/>
      <c r="T258" s="4"/>
      <c r="X258" s="13"/>
      <c r="Y258" s="13"/>
      <c r="Z258" s="13"/>
      <c r="AA258" s="13"/>
      <c r="AB258" s="13"/>
    </row>
    <row r="259" spans="1:28" x14ac:dyDescent="0.3">
      <c r="A259" s="22"/>
      <c r="B259" s="160"/>
      <c r="C259" s="160"/>
      <c r="D259" s="160" t="s">
        <v>548</v>
      </c>
      <c r="E259" s="160"/>
      <c r="F259" s="160"/>
      <c r="G259" s="160"/>
      <c r="H259" s="160"/>
      <c r="I259" s="160"/>
      <c r="J259" s="160"/>
      <c r="K259" s="160"/>
      <c r="L259" s="160"/>
      <c r="M259" s="165"/>
      <c r="N259" s="165"/>
      <c r="O259" s="165"/>
      <c r="P259" s="165"/>
      <c r="Q259" s="165"/>
      <c r="R259" s="165"/>
      <c r="S259" s="165"/>
      <c r="T259" s="4"/>
      <c r="X259" s="13"/>
      <c r="Y259" s="13"/>
      <c r="Z259" s="13"/>
      <c r="AA259" s="13"/>
      <c r="AB259" s="13"/>
    </row>
    <row r="260" spans="1:28" x14ac:dyDescent="0.3">
      <c r="A260" s="22"/>
      <c r="B260" s="160"/>
      <c r="C260" s="160"/>
      <c r="D260" s="160" t="s">
        <v>549</v>
      </c>
      <c r="E260" s="160"/>
      <c r="F260" s="160"/>
      <c r="G260" s="160"/>
      <c r="H260" s="160"/>
      <c r="I260" s="160"/>
      <c r="J260" s="160"/>
      <c r="K260" s="160"/>
      <c r="L260" s="160"/>
      <c r="M260" s="165"/>
      <c r="N260" s="165"/>
      <c r="O260" s="165"/>
      <c r="P260" s="165"/>
      <c r="Q260" s="165"/>
      <c r="R260" s="165"/>
      <c r="S260" s="165"/>
      <c r="T260" s="4"/>
      <c r="X260" s="13"/>
      <c r="Y260" s="13"/>
      <c r="Z260" s="13"/>
      <c r="AA260" s="13"/>
      <c r="AB260" s="13"/>
    </row>
    <row r="261" spans="1:28" x14ac:dyDescent="0.3">
      <c r="A261" s="22"/>
      <c r="B261" s="160"/>
      <c r="C261" s="160"/>
      <c r="D261" s="160" t="s">
        <v>550</v>
      </c>
      <c r="E261" s="160"/>
      <c r="F261" s="160"/>
      <c r="G261" s="160"/>
      <c r="H261" s="160"/>
      <c r="I261" s="160"/>
      <c r="J261" s="160"/>
      <c r="K261" s="160"/>
      <c r="L261" s="160"/>
      <c r="M261" s="165"/>
      <c r="N261" s="165"/>
      <c r="O261" s="165"/>
      <c r="P261" s="165"/>
      <c r="Q261" s="165"/>
      <c r="R261" s="165"/>
      <c r="S261" s="165"/>
      <c r="T261" s="4"/>
      <c r="X261" s="13"/>
      <c r="Y261" s="13"/>
      <c r="Z261" s="13"/>
      <c r="AA261" s="13"/>
      <c r="AB261" s="13"/>
    </row>
    <row r="262" spans="1:28" x14ac:dyDescent="0.3">
      <c r="A262" s="22"/>
      <c r="B262" s="160"/>
      <c r="C262" s="160"/>
      <c r="D262" s="160" t="s">
        <v>552</v>
      </c>
      <c r="E262" s="160"/>
      <c r="F262" s="160"/>
      <c r="G262" s="160"/>
      <c r="H262" s="160"/>
      <c r="I262" s="160"/>
      <c r="J262" s="160"/>
      <c r="K262" s="160"/>
      <c r="L262" s="160"/>
      <c r="M262" s="165"/>
      <c r="N262" s="165"/>
      <c r="O262" s="165"/>
      <c r="P262" s="165"/>
      <c r="Q262" s="165"/>
      <c r="R262" s="165"/>
      <c r="S262" s="165"/>
      <c r="T262" s="4"/>
      <c r="X262" s="13"/>
      <c r="Y262" s="13"/>
      <c r="Z262" s="13"/>
      <c r="AA262" s="13"/>
      <c r="AB262" s="13"/>
    </row>
    <row r="263" spans="1:28" x14ac:dyDescent="0.3">
      <c r="A263" s="22"/>
      <c r="B263" s="160"/>
      <c r="C263" s="160"/>
      <c r="D263" s="160" t="s">
        <v>553</v>
      </c>
      <c r="E263" s="160"/>
      <c r="F263" s="160"/>
      <c r="G263" s="160"/>
      <c r="H263" s="160"/>
      <c r="I263" s="160"/>
      <c r="J263" s="160"/>
      <c r="K263" s="160"/>
      <c r="L263" s="160"/>
      <c r="M263" s="165"/>
      <c r="N263" s="165"/>
      <c r="O263" s="165"/>
      <c r="P263" s="165"/>
      <c r="Q263" s="165"/>
      <c r="R263" s="165"/>
      <c r="S263" s="165"/>
      <c r="T263" s="4"/>
      <c r="X263" s="13"/>
      <c r="Y263" s="13"/>
      <c r="Z263" s="13"/>
      <c r="AA263" s="13"/>
      <c r="AB263" s="13"/>
    </row>
    <row r="264" spans="1:28" x14ac:dyDescent="0.3">
      <c r="A264" s="22"/>
      <c r="B264" s="160"/>
      <c r="C264" s="160"/>
      <c r="D264" s="160" t="s">
        <v>554</v>
      </c>
      <c r="E264" s="160"/>
      <c r="F264" s="160"/>
      <c r="G264" s="160"/>
      <c r="H264" s="160"/>
      <c r="I264" s="160"/>
      <c r="J264" s="160"/>
      <c r="K264" s="160"/>
      <c r="L264" s="160"/>
      <c r="M264" s="165"/>
      <c r="N264" s="165"/>
      <c r="O264" s="165"/>
      <c r="P264" s="165"/>
      <c r="Q264" s="165"/>
      <c r="R264" s="165"/>
      <c r="S264" s="165"/>
      <c r="T264" s="4"/>
      <c r="X264" s="13"/>
      <c r="Y264" s="13"/>
      <c r="Z264" s="13"/>
      <c r="AA264" s="13"/>
      <c r="AB264" s="13"/>
    </row>
    <row r="265" spans="1:28" x14ac:dyDescent="0.3">
      <c r="A265" s="22"/>
      <c r="B265" s="160"/>
      <c r="C265" s="160"/>
      <c r="D265" s="160" t="s">
        <v>555</v>
      </c>
      <c r="E265" s="160"/>
      <c r="F265" s="160"/>
      <c r="G265" s="160"/>
      <c r="H265" s="160"/>
      <c r="I265" s="160"/>
      <c r="J265" s="160"/>
      <c r="K265" s="160"/>
      <c r="L265" s="160"/>
      <c r="M265" s="165"/>
      <c r="N265" s="165"/>
      <c r="O265" s="165"/>
      <c r="P265" s="165"/>
      <c r="Q265" s="165"/>
      <c r="R265" s="165"/>
      <c r="S265" s="165"/>
      <c r="T265" s="4"/>
      <c r="X265" s="13"/>
      <c r="Y265" s="13"/>
      <c r="Z265" s="13"/>
      <c r="AA265" s="13"/>
      <c r="AB265" s="13"/>
    </row>
    <row r="266" spans="1:28" x14ac:dyDescent="0.3">
      <c r="A266" s="22"/>
      <c r="B266" s="160"/>
      <c r="C266" s="160"/>
      <c r="D266" s="160" t="s">
        <v>556</v>
      </c>
      <c r="E266" s="160"/>
      <c r="F266" s="160"/>
      <c r="G266" s="160"/>
      <c r="H266" s="160"/>
      <c r="I266" s="160"/>
      <c r="J266" s="160"/>
      <c r="K266" s="160"/>
      <c r="L266" s="160"/>
      <c r="M266" s="165"/>
      <c r="N266" s="165"/>
      <c r="O266" s="165"/>
      <c r="P266" s="165"/>
      <c r="Q266" s="165"/>
      <c r="R266" s="165"/>
      <c r="S266" s="165"/>
      <c r="T266" s="4"/>
      <c r="X266" s="13"/>
      <c r="Y266" s="13"/>
      <c r="Z266" s="13"/>
      <c r="AA266" s="13"/>
      <c r="AB266" s="13"/>
    </row>
    <row r="267" spans="1:28" x14ac:dyDescent="0.3">
      <c r="A267" s="22"/>
      <c r="B267" s="160"/>
      <c r="C267" s="160"/>
      <c r="D267" s="160" t="s">
        <v>557</v>
      </c>
      <c r="E267" s="160"/>
      <c r="F267" s="160"/>
      <c r="G267" s="160"/>
      <c r="H267" s="160"/>
      <c r="I267" s="160"/>
      <c r="J267" s="160"/>
      <c r="K267" s="160"/>
      <c r="L267" s="160"/>
      <c r="M267" s="165"/>
      <c r="N267" s="165"/>
      <c r="O267" s="165"/>
      <c r="P267" s="165"/>
      <c r="Q267" s="165"/>
      <c r="R267" s="165"/>
      <c r="S267" s="165"/>
      <c r="T267" s="4"/>
      <c r="X267" s="13"/>
      <c r="Y267" s="13"/>
      <c r="Z267" s="13"/>
      <c r="AA267" s="13"/>
      <c r="AB267" s="13"/>
    </row>
    <row r="268" spans="1:28" x14ac:dyDescent="0.3">
      <c r="A268" s="22"/>
      <c r="B268" s="160"/>
      <c r="C268" s="160"/>
      <c r="D268" s="160" t="s">
        <v>558</v>
      </c>
      <c r="E268" s="160"/>
      <c r="F268" s="160"/>
      <c r="G268" s="160"/>
      <c r="H268" s="160"/>
      <c r="I268" s="160"/>
      <c r="J268" s="160"/>
      <c r="K268" s="160"/>
      <c r="L268" s="160"/>
      <c r="M268" s="165"/>
      <c r="N268" s="165"/>
      <c r="O268" s="165"/>
      <c r="P268" s="165"/>
      <c r="Q268" s="165"/>
      <c r="R268" s="165"/>
      <c r="S268" s="165"/>
      <c r="T268" s="4"/>
      <c r="X268" s="13"/>
      <c r="Y268" s="13"/>
      <c r="Z268" s="13"/>
      <c r="AA268" s="13"/>
      <c r="AB268" s="13"/>
    </row>
    <row r="269" spans="1:28" x14ac:dyDescent="0.3">
      <c r="A269" s="22"/>
      <c r="B269" s="160"/>
      <c r="C269" s="160"/>
      <c r="D269" s="160" t="s">
        <v>559</v>
      </c>
      <c r="E269" s="160"/>
      <c r="F269" s="160"/>
      <c r="G269" s="160"/>
      <c r="H269" s="160"/>
      <c r="I269" s="160"/>
      <c r="J269" s="160"/>
      <c r="K269" s="160"/>
      <c r="L269" s="160"/>
      <c r="M269" s="165"/>
      <c r="N269" s="165"/>
      <c r="O269" s="165"/>
      <c r="P269" s="165"/>
      <c r="Q269" s="165"/>
      <c r="R269" s="165"/>
      <c r="S269" s="165"/>
      <c r="T269" s="4"/>
      <c r="X269" s="13"/>
      <c r="Y269" s="13"/>
      <c r="Z269" s="13"/>
      <c r="AA269" s="13"/>
      <c r="AB269" s="13"/>
    </row>
    <row r="270" spans="1:28" x14ac:dyDescent="0.3">
      <c r="A270" s="22"/>
      <c r="B270" s="160"/>
      <c r="C270" s="160"/>
      <c r="D270" s="160" t="s">
        <v>560</v>
      </c>
      <c r="E270" s="160"/>
      <c r="F270" s="160"/>
      <c r="G270" s="160"/>
      <c r="H270" s="160"/>
      <c r="I270" s="160"/>
      <c r="J270" s="160"/>
      <c r="K270" s="160"/>
      <c r="L270" s="160"/>
      <c r="X270" s="13"/>
      <c r="Y270" s="13"/>
      <c r="Z270" s="13"/>
      <c r="AA270" s="13"/>
      <c r="AB270" s="13"/>
    </row>
    <row r="271" spans="1:28" x14ac:dyDescent="0.3">
      <c r="A271" s="22"/>
      <c r="B271" s="160"/>
      <c r="C271" s="160"/>
      <c r="D271" s="160" t="s">
        <v>561</v>
      </c>
      <c r="E271" s="160"/>
      <c r="F271" s="160"/>
      <c r="G271" s="160"/>
      <c r="H271" s="160"/>
      <c r="I271" s="160"/>
      <c r="J271" s="160"/>
      <c r="K271" s="160"/>
      <c r="L271" s="160"/>
      <c r="X271" s="13"/>
      <c r="Y271" s="13"/>
      <c r="Z271" s="13"/>
      <c r="AA271" s="13"/>
      <c r="AB271" s="13"/>
    </row>
    <row r="272" spans="1:28" x14ac:dyDescent="0.3">
      <c r="A272" s="22"/>
      <c r="B272" s="160"/>
      <c r="C272" s="160"/>
      <c r="D272" s="160" t="s">
        <v>562</v>
      </c>
      <c r="E272" s="160"/>
      <c r="F272" s="160"/>
      <c r="G272" s="160"/>
      <c r="H272" s="160"/>
      <c r="I272" s="160"/>
      <c r="J272" s="160"/>
      <c r="K272" s="160"/>
      <c r="L272" s="160"/>
      <c r="X272" s="13"/>
      <c r="Y272" s="13"/>
      <c r="Z272" s="13"/>
      <c r="AA272" s="13"/>
      <c r="AB272" s="13"/>
    </row>
    <row r="273" spans="1:28" x14ac:dyDescent="0.3">
      <c r="A273" s="22"/>
      <c r="B273" s="160"/>
      <c r="C273" s="160"/>
      <c r="D273" s="160" t="s">
        <v>563</v>
      </c>
      <c r="E273" s="160"/>
      <c r="F273" s="160"/>
      <c r="G273" s="160"/>
      <c r="H273" s="160"/>
      <c r="I273" s="160"/>
      <c r="J273" s="160"/>
      <c r="K273" s="160"/>
      <c r="L273" s="160"/>
      <c r="X273" s="13"/>
      <c r="Y273" s="13"/>
      <c r="Z273" s="13"/>
      <c r="AA273" s="13"/>
      <c r="AB273" s="13"/>
    </row>
    <row r="274" spans="1:28" x14ac:dyDescent="0.3">
      <c r="A274" s="22"/>
      <c r="B274" s="160"/>
      <c r="C274" s="160"/>
      <c r="D274" s="160" t="s">
        <v>564</v>
      </c>
      <c r="E274" s="160"/>
      <c r="F274" s="160"/>
      <c r="G274" s="160"/>
      <c r="H274" s="160"/>
      <c r="I274" s="160"/>
      <c r="J274" s="160"/>
      <c r="K274" s="160"/>
      <c r="L274" s="160"/>
      <c r="X274" s="13"/>
      <c r="Y274" s="13"/>
      <c r="Z274" s="13"/>
      <c r="AA274" s="13"/>
      <c r="AB274" s="13"/>
    </row>
    <row r="275" spans="1:28" x14ac:dyDescent="0.3">
      <c r="A275" s="22"/>
      <c r="B275" s="160"/>
      <c r="C275" s="160"/>
      <c r="D275" s="160" t="s">
        <v>565</v>
      </c>
      <c r="E275" s="160"/>
      <c r="F275" s="160"/>
      <c r="G275" s="160"/>
      <c r="H275" s="160"/>
      <c r="I275" s="160"/>
      <c r="J275" s="160"/>
      <c r="K275" s="160"/>
      <c r="L275" s="160"/>
      <c r="X275" s="13"/>
      <c r="Y275" s="13"/>
      <c r="Z275" s="13"/>
      <c r="AA275" s="13"/>
      <c r="AB275" s="13"/>
    </row>
    <row r="276" spans="1:28" x14ac:dyDescent="0.3">
      <c r="A276" s="22"/>
      <c r="B276" s="160"/>
      <c r="C276" s="160"/>
      <c r="D276" s="160" t="s">
        <v>566</v>
      </c>
      <c r="E276" s="160"/>
      <c r="F276" s="160"/>
      <c r="G276" s="160"/>
      <c r="H276" s="160"/>
      <c r="I276" s="160"/>
      <c r="J276" s="160"/>
      <c r="K276" s="160"/>
      <c r="L276" s="160"/>
      <c r="X276" s="13"/>
      <c r="Y276" s="13"/>
      <c r="Z276" s="13"/>
      <c r="AA276" s="13"/>
      <c r="AB276" s="13"/>
    </row>
    <row r="277" spans="1:28" x14ac:dyDescent="0.3">
      <c r="A277" s="22"/>
      <c r="B277" s="160"/>
      <c r="C277" s="160"/>
      <c r="D277" s="160" t="s">
        <v>567</v>
      </c>
      <c r="E277" s="160"/>
      <c r="F277" s="160"/>
      <c r="G277" s="160"/>
      <c r="H277" s="160"/>
      <c r="I277" s="160"/>
      <c r="J277" s="160"/>
      <c r="K277" s="160"/>
      <c r="L277" s="160"/>
      <c r="X277" s="13"/>
      <c r="Y277" s="13"/>
      <c r="Z277" s="13"/>
      <c r="AA277" s="13"/>
      <c r="AB277" s="13"/>
    </row>
    <row r="278" spans="1:28" x14ac:dyDescent="0.3">
      <c r="A278" s="22"/>
      <c r="B278" s="160"/>
      <c r="C278" s="160"/>
      <c r="D278" s="160" t="s">
        <v>568</v>
      </c>
      <c r="E278" s="160"/>
      <c r="F278" s="160"/>
      <c r="G278" s="160"/>
      <c r="H278" s="160"/>
      <c r="I278" s="160"/>
      <c r="J278" s="160"/>
      <c r="K278" s="160"/>
      <c r="L278" s="160"/>
      <c r="X278" s="13"/>
      <c r="Y278" s="13"/>
      <c r="Z278" s="13"/>
      <c r="AA278" s="13"/>
      <c r="AB278" s="13"/>
    </row>
    <row r="279" spans="1:28" x14ac:dyDescent="0.3">
      <c r="A279" s="22"/>
      <c r="B279" s="160"/>
      <c r="C279" s="160"/>
      <c r="D279" s="160" t="s">
        <v>569</v>
      </c>
      <c r="E279" s="160"/>
      <c r="F279" s="160"/>
      <c r="G279" s="160"/>
      <c r="H279" s="160"/>
      <c r="I279" s="160"/>
      <c r="J279" s="160"/>
      <c r="K279" s="160"/>
      <c r="L279" s="160"/>
      <c r="X279" s="13"/>
      <c r="Y279" s="13"/>
      <c r="Z279" s="13"/>
      <c r="AA279" s="13"/>
      <c r="AB279" s="13"/>
    </row>
    <row r="280" spans="1:28" x14ac:dyDescent="0.3">
      <c r="A280" s="22"/>
      <c r="B280" s="160"/>
      <c r="C280" s="160"/>
      <c r="D280" s="160" t="s">
        <v>570</v>
      </c>
      <c r="E280" s="160"/>
      <c r="F280" s="160"/>
      <c r="G280" s="160"/>
      <c r="H280" s="160"/>
      <c r="I280" s="160"/>
      <c r="J280" s="160"/>
      <c r="K280" s="160"/>
      <c r="L280" s="160"/>
      <c r="X280" s="13"/>
      <c r="Y280" s="13"/>
      <c r="Z280" s="13"/>
      <c r="AA280" s="13"/>
      <c r="AB280" s="13"/>
    </row>
    <row r="281" spans="1:28" x14ac:dyDescent="0.3">
      <c r="A281" s="22"/>
      <c r="B281" s="160"/>
      <c r="C281" s="160"/>
      <c r="D281" s="160" t="s">
        <v>571</v>
      </c>
      <c r="E281" s="160"/>
      <c r="F281" s="160"/>
      <c r="G281" s="160"/>
      <c r="H281" s="160"/>
      <c r="I281" s="160"/>
      <c r="J281" s="160"/>
      <c r="K281" s="160"/>
      <c r="L281" s="160"/>
      <c r="X281" s="13"/>
      <c r="Y281" s="13"/>
      <c r="Z281" s="13"/>
      <c r="AA281" s="13"/>
      <c r="AB281" s="13"/>
    </row>
    <row r="282" spans="1:28" x14ac:dyDescent="0.3">
      <c r="A282" s="22"/>
      <c r="B282" s="160"/>
      <c r="C282" s="160"/>
      <c r="D282" s="160" t="s">
        <v>572</v>
      </c>
      <c r="E282" s="160"/>
      <c r="F282" s="160"/>
      <c r="G282" s="160"/>
      <c r="H282" s="160"/>
      <c r="I282" s="160"/>
      <c r="J282" s="160"/>
      <c r="K282" s="160"/>
      <c r="L282" s="160"/>
      <c r="X282" s="13"/>
      <c r="Y282" s="13"/>
      <c r="Z282" s="13"/>
      <c r="AA282" s="13"/>
      <c r="AB282" s="13"/>
    </row>
    <row r="283" spans="1:28" x14ac:dyDescent="0.3">
      <c r="A283" s="22"/>
      <c r="B283" s="160"/>
      <c r="C283" s="160"/>
      <c r="D283" s="160" t="s">
        <v>573</v>
      </c>
      <c r="E283" s="160"/>
      <c r="F283" s="160"/>
      <c r="G283" s="160"/>
      <c r="H283" s="160"/>
      <c r="I283" s="160"/>
      <c r="J283" s="160"/>
      <c r="K283" s="160"/>
      <c r="L283" s="160"/>
      <c r="X283" s="13"/>
      <c r="Y283" s="13"/>
      <c r="Z283" s="13"/>
      <c r="AA283" s="13"/>
      <c r="AB283" s="13"/>
    </row>
    <row r="284" spans="1:28" x14ac:dyDescent="0.3">
      <c r="A284" s="22"/>
      <c r="B284" s="160"/>
      <c r="C284" s="160"/>
      <c r="D284" s="160" t="s">
        <v>574</v>
      </c>
      <c r="E284" s="160"/>
      <c r="F284" s="160"/>
      <c r="G284" s="160"/>
      <c r="H284" s="160"/>
      <c r="I284" s="160"/>
      <c r="J284" s="160"/>
      <c r="K284" s="160"/>
      <c r="L284" s="160"/>
      <c r="X284" s="13"/>
      <c r="Y284" s="13"/>
      <c r="Z284" s="13"/>
      <c r="AA284" s="13"/>
      <c r="AB284" s="13"/>
    </row>
    <row r="285" spans="1:28" x14ac:dyDescent="0.3">
      <c r="A285" s="22"/>
      <c r="B285" s="160"/>
      <c r="C285" s="160"/>
      <c r="D285" s="160" t="s">
        <v>575</v>
      </c>
      <c r="E285" s="160"/>
      <c r="F285" s="160"/>
      <c r="G285" s="160"/>
      <c r="H285" s="160"/>
      <c r="I285" s="160"/>
      <c r="J285" s="160"/>
      <c r="K285" s="160"/>
      <c r="L285" s="160"/>
      <c r="X285" s="13"/>
      <c r="Y285" s="13"/>
      <c r="Z285" s="13"/>
      <c r="AA285" s="13"/>
      <c r="AB285" s="13"/>
    </row>
    <row r="286" spans="1:28" x14ac:dyDescent="0.3">
      <c r="A286" s="22"/>
      <c r="B286" s="160"/>
      <c r="C286" s="160"/>
      <c r="D286" s="160" t="s">
        <v>576</v>
      </c>
      <c r="E286" s="160"/>
      <c r="F286" s="160"/>
      <c r="G286" s="160"/>
      <c r="H286" s="160"/>
      <c r="I286" s="160"/>
      <c r="J286" s="160"/>
      <c r="K286" s="160"/>
      <c r="L286" s="160"/>
      <c r="X286" s="13"/>
      <c r="Y286" s="13"/>
      <c r="Z286" s="13"/>
      <c r="AA286" s="13"/>
      <c r="AB286" s="13"/>
    </row>
    <row r="287" spans="1:28" x14ac:dyDescent="0.3">
      <c r="A287" s="22"/>
      <c r="B287" s="160"/>
      <c r="C287" s="160"/>
      <c r="D287" s="160" t="s">
        <v>577</v>
      </c>
      <c r="E287" s="160"/>
      <c r="F287" s="160"/>
      <c r="G287" s="160"/>
      <c r="H287" s="160"/>
      <c r="I287" s="160"/>
      <c r="J287" s="160"/>
      <c r="K287" s="160"/>
      <c r="L287" s="160"/>
      <c r="X287" s="13"/>
      <c r="Y287" s="13"/>
      <c r="Z287" s="13"/>
      <c r="AA287" s="13"/>
      <c r="AB287" s="13"/>
    </row>
    <row r="288" spans="1:28" x14ac:dyDescent="0.3">
      <c r="A288" s="22"/>
      <c r="B288" s="160"/>
      <c r="C288" s="160"/>
      <c r="D288" s="160" t="s">
        <v>578</v>
      </c>
      <c r="E288" s="160"/>
      <c r="F288" s="160"/>
      <c r="G288" s="160"/>
      <c r="H288" s="160"/>
      <c r="I288" s="160"/>
      <c r="J288" s="160"/>
      <c r="K288" s="160"/>
      <c r="L288" s="160"/>
      <c r="X288" s="13"/>
      <c r="Y288" s="13"/>
      <c r="Z288" s="13"/>
      <c r="AA288" s="13"/>
      <c r="AB288" s="13"/>
    </row>
    <row r="289" spans="1:28" x14ac:dyDescent="0.3">
      <c r="A289" s="22"/>
      <c r="B289" s="160"/>
      <c r="C289" s="160"/>
      <c r="D289" s="160" t="s">
        <v>579</v>
      </c>
      <c r="E289" s="160"/>
      <c r="F289" s="160"/>
      <c r="G289" s="160"/>
      <c r="H289" s="160"/>
      <c r="I289" s="160"/>
      <c r="J289" s="160"/>
      <c r="K289" s="160"/>
      <c r="L289" s="160"/>
      <c r="X289" s="13"/>
      <c r="Y289" s="13"/>
      <c r="Z289" s="13"/>
      <c r="AA289" s="13"/>
      <c r="AB289" s="13"/>
    </row>
    <row r="290" spans="1:28" x14ac:dyDescent="0.3">
      <c r="A290" s="22"/>
      <c r="B290" s="160"/>
      <c r="C290" s="160"/>
      <c r="D290" s="160" t="s">
        <v>580</v>
      </c>
      <c r="E290" s="160"/>
      <c r="F290" s="160"/>
      <c r="G290" s="160"/>
      <c r="H290" s="160"/>
      <c r="I290" s="160"/>
      <c r="J290" s="160"/>
      <c r="K290" s="160"/>
      <c r="L290" s="160"/>
      <c r="X290" s="13"/>
      <c r="Y290" s="13"/>
      <c r="Z290" s="13"/>
      <c r="AA290" s="13"/>
      <c r="AB290" s="13"/>
    </row>
    <row r="291" spans="1:28" x14ac:dyDescent="0.3">
      <c r="A291" s="22"/>
      <c r="B291" s="160"/>
      <c r="C291" s="160"/>
      <c r="D291" s="160" t="s">
        <v>581</v>
      </c>
      <c r="E291" s="160"/>
      <c r="F291" s="160"/>
      <c r="G291" s="160"/>
      <c r="H291" s="160"/>
      <c r="I291" s="160"/>
      <c r="J291" s="160"/>
      <c r="K291" s="160"/>
      <c r="L291" s="160"/>
      <c r="X291" s="13"/>
      <c r="Y291" s="13"/>
      <c r="Z291" s="13"/>
      <c r="AA291" s="13"/>
      <c r="AB291" s="13"/>
    </row>
    <row r="292" spans="1:28" x14ac:dyDescent="0.3">
      <c r="A292" s="22"/>
      <c r="B292" s="160"/>
      <c r="C292" s="160"/>
      <c r="D292" s="160" t="s">
        <v>582</v>
      </c>
      <c r="E292" s="160"/>
      <c r="F292" s="160"/>
      <c r="G292" s="160"/>
      <c r="H292" s="160"/>
      <c r="I292" s="160"/>
      <c r="J292" s="160"/>
      <c r="K292" s="160"/>
      <c r="L292" s="160"/>
      <c r="X292" s="13"/>
      <c r="Y292" s="13"/>
      <c r="Z292" s="13"/>
      <c r="AA292" s="13"/>
      <c r="AB292" s="13"/>
    </row>
    <row r="293" spans="1:28" x14ac:dyDescent="0.3">
      <c r="A293" s="22"/>
      <c r="B293" s="160"/>
      <c r="C293" s="160"/>
      <c r="D293" s="160" t="s">
        <v>583</v>
      </c>
      <c r="E293" s="160"/>
      <c r="F293" s="160"/>
      <c r="G293" s="160"/>
      <c r="H293" s="160"/>
      <c r="I293" s="160"/>
      <c r="J293" s="160"/>
      <c r="K293" s="160"/>
      <c r="L293" s="160"/>
      <c r="X293" s="13"/>
      <c r="Y293" s="13"/>
      <c r="Z293" s="13"/>
      <c r="AA293" s="13"/>
      <c r="AB293" s="13"/>
    </row>
    <row r="294" spans="1:28" x14ac:dyDescent="0.3">
      <c r="A294" s="22"/>
      <c r="B294" s="160"/>
      <c r="C294" s="160"/>
      <c r="D294" s="160" t="s">
        <v>584</v>
      </c>
      <c r="E294" s="160"/>
      <c r="F294" s="160"/>
      <c r="G294" s="160"/>
      <c r="H294" s="160"/>
      <c r="I294" s="160"/>
      <c r="J294" s="160"/>
      <c r="K294" s="160"/>
      <c r="L294" s="160"/>
      <c r="X294" s="13"/>
      <c r="Y294" s="13"/>
      <c r="Z294" s="13"/>
      <c r="AA294" s="13"/>
      <c r="AB294" s="13"/>
    </row>
    <row r="295" spans="1:28" x14ac:dyDescent="0.3">
      <c r="A295" s="22"/>
      <c r="B295" s="160"/>
      <c r="C295" s="160"/>
      <c r="D295" s="160" t="s">
        <v>585</v>
      </c>
      <c r="E295" s="160"/>
      <c r="F295" s="160"/>
      <c r="G295" s="160"/>
      <c r="H295" s="160"/>
      <c r="I295" s="160"/>
      <c r="J295" s="160"/>
      <c r="K295" s="160"/>
      <c r="L295" s="160"/>
      <c r="X295" s="13"/>
      <c r="Y295" s="13"/>
      <c r="Z295" s="13"/>
      <c r="AA295" s="13"/>
      <c r="AB295" s="13"/>
    </row>
    <row r="296" spans="1:28" x14ac:dyDescent="0.3">
      <c r="A296" s="22"/>
      <c r="B296" s="160"/>
      <c r="C296" s="160"/>
      <c r="D296" s="160" t="s">
        <v>586</v>
      </c>
      <c r="E296" s="160"/>
      <c r="F296" s="160"/>
      <c r="G296" s="160"/>
      <c r="H296" s="160"/>
      <c r="I296" s="160"/>
      <c r="J296" s="160"/>
      <c r="K296" s="160"/>
      <c r="L296" s="160"/>
      <c r="X296" s="13"/>
      <c r="Y296" s="13"/>
      <c r="Z296" s="13"/>
      <c r="AA296" s="13"/>
      <c r="AB296" s="13"/>
    </row>
    <row r="297" spans="1:28" x14ac:dyDescent="0.3">
      <c r="A297" s="22"/>
      <c r="B297" s="160"/>
      <c r="C297" s="160"/>
      <c r="D297" s="160" t="s">
        <v>587</v>
      </c>
      <c r="E297" s="160"/>
      <c r="F297" s="160"/>
      <c r="G297" s="160"/>
      <c r="H297" s="160"/>
      <c r="I297" s="160"/>
      <c r="J297" s="160"/>
      <c r="K297" s="160"/>
      <c r="L297" s="160"/>
      <c r="X297" s="13"/>
      <c r="Y297" s="13"/>
      <c r="Z297" s="13"/>
      <c r="AA297" s="13"/>
      <c r="AB297" s="13"/>
    </row>
    <row r="298" spans="1:28" x14ac:dyDescent="0.3">
      <c r="A298" s="22"/>
      <c r="B298" s="160"/>
      <c r="C298" s="160"/>
      <c r="D298" s="160" t="s">
        <v>588</v>
      </c>
      <c r="E298" s="160"/>
      <c r="F298" s="160"/>
      <c r="G298" s="160"/>
      <c r="H298" s="160"/>
      <c r="I298" s="160"/>
      <c r="J298" s="160"/>
      <c r="K298" s="160"/>
      <c r="L298" s="160"/>
      <c r="X298" s="13"/>
      <c r="Y298" s="13"/>
      <c r="Z298" s="13"/>
      <c r="AA298" s="13"/>
      <c r="AB298" s="13"/>
    </row>
    <row r="299" spans="1:28" x14ac:dyDescent="0.3">
      <c r="A299" s="22"/>
      <c r="B299" s="160"/>
      <c r="C299" s="160"/>
      <c r="D299" s="160" t="s">
        <v>589</v>
      </c>
      <c r="E299" s="160"/>
      <c r="F299" s="160"/>
      <c r="G299" s="160"/>
      <c r="H299" s="160"/>
      <c r="I299" s="160"/>
      <c r="J299" s="160"/>
      <c r="K299" s="160"/>
      <c r="L299" s="160"/>
      <c r="X299" s="13"/>
      <c r="Y299" s="13"/>
      <c r="Z299" s="13"/>
      <c r="AA299" s="13"/>
      <c r="AB299" s="13"/>
    </row>
    <row r="300" spans="1:28" x14ac:dyDescent="0.3">
      <c r="A300" s="22"/>
      <c r="B300" s="160"/>
      <c r="C300" s="160"/>
      <c r="D300" s="160" t="s">
        <v>590</v>
      </c>
      <c r="E300" s="160"/>
      <c r="F300" s="160"/>
      <c r="G300" s="160"/>
      <c r="H300" s="160"/>
      <c r="I300" s="160"/>
      <c r="J300" s="160"/>
      <c r="K300" s="160"/>
      <c r="L300" s="160"/>
      <c r="X300" s="13"/>
      <c r="Y300" s="13"/>
      <c r="Z300" s="13"/>
      <c r="AA300" s="13"/>
      <c r="AB300" s="13"/>
    </row>
    <row r="301" spans="1:28" x14ac:dyDescent="0.3">
      <c r="A301" s="22"/>
      <c r="B301" s="160"/>
      <c r="C301" s="160"/>
      <c r="D301" s="160" t="s">
        <v>591</v>
      </c>
      <c r="E301" s="160"/>
      <c r="F301" s="160"/>
      <c r="G301" s="160"/>
      <c r="H301" s="160"/>
      <c r="I301" s="160"/>
      <c r="J301" s="160"/>
      <c r="K301" s="160"/>
      <c r="L301" s="160"/>
      <c r="X301" s="13"/>
      <c r="Y301" s="13"/>
      <c r="Z301" s="13"/>
      <c r="AA301" s="13"/>
      <c r="AB301" s="13"/>
    </row>
    <row r="302" spans="1:28" x14ac:dyDescent="0.3">
      <c r="A302" s="22"/>
      <c r="B302" s="160"/>
      <c r="C302" s="160"/>
      <c r="D302" s="160" t="s">
        <v>592</v>
      </c>
      <c r="E302" s="160"/>
      <c r="F302" s="160"/>
      <c r="G302" s="160"/>
      <c r="H302" s="160"/>
      <c r="I302" s="160"/>
      <c r="J302" s="160"/>
      <c r="K302" s="160"/>
      <c r="L302" s="160"/>
      <c r="X302" s="13"/>
      <c r="Y302" s="13"/>
      <c r="Z302" s="13"/>
      <c r="AA302" s="13"/>
      <c r="AB302" s="13"/>
    </row>
    <row r="303" spans="1:28" x14ac:dyDescent="0.3">
      <c r="A303" s="22"/>
      <c r="B303" s="160"/>
      <c r="C303" s="160"/>
      <c r="D303" s="160" t="s">
        <v>593</v>
      </c>
      <c r="E303" s="160"/>
      <c r="F303" s="160"/>
      <c r="G303" s="160"/>
      <c r="H303" s="160"/>
      <c r="I303" s="160"/>
      <c r="J303" s="160"/>
      <c r="K303" s="160"/>
      <c r="L303" s="160"/>
      <c r="X303" s="13"/>
      <c r="Y303" s="13"/>
      <c r="Z303" s="13"/>
      <c r="AA303" s="13"/>
      <c r="AB303" s="13"/>
    </row>
    <row r="304" spans="1:28" x14ac:dyDescent="0.3">
      <c r="A304" s="22"/>
      <c r="B304" s="160"/>
      <c r="C304" s="160"/>
      <c r="D304" s="160" t="s">
        <v>594</v>
      </c>
      <c r="E304" s="160"/>
      <c r="F304" s="160"/>
      <c r="G304" s="160"/>
      <c r="H304" s="160"/>
      <c r="I304" s="160"/>
      <c r="J304" s="160"/>
      <c r="K304" s="160"/>
      <c r="L304" s="160"/>
      <c r="X304" s="13"/>
      <c r="Y304" s="13"/>
      <c r="Z304" s="13"/>
      <c r="AA304" s="13"/>
      <c r="AB304" s="13"/>
    </row>
    <row r="305" spans="1:28" x14ac:dyDescent="0.3">
      <c r="A305" s="22"/>
      <c r="B305" s="160"/>
      <c r="C305" s="160"/>
      <c r="D305" s="160" t="s">
        <v>595</v>
      </c>
      <c r="E305" s="160"/>
      <c r="F305" s="160"/>
      <c r="G305" s="160"/>
      <c r="H305" s="160"/>
      <c r="I305" s="160"/>
      <c r="J305" s="160"/>
      <c r="K305" s="160"/>
      <c r="L305" s="160"/>
      <c r="X305" s="13"/>
      <c r="Y305" s="13"/>
      <c r="Z305" s="13"/>
      <c r="AA305" s="13"/>
      <c r="AB305" s="13"/>
    </row>
    <row r="306" spans="1:28" x14ac:dyDescent="0.3">
      <c r="A306" s="22"/>
      <c r="B306" s="160"/>
      <c r="C306" s="160"/>
      <c r="D306" s="160" t="s">
        <v>596</v>
      </c>
      <c r="E306" s="160"/>
      <c r="F306" s="160"/>
      <c r="G306" s="160"/>
      <c r="H306" s="160"/>
      <c r="I306" s="160"/>
      <c r="J306" s="160"/>
      <c r="K306" s="160"/>
      <c r="L306" s="160"/>
      <c r="X306" s="13"/>
      <c r="Y306" s="13"/>
      <c r="Z306" s="13"/>
      <c r="AA306" s="13"/>
      <c r="AB306" s="13"/>
    </row>
    <row r="307" spans="1:28" x14ac:dyDescent="0.3">
      <c r="A307" s="22"/>
      <c r="B307" s="160"/>
      <c r="C307" s="160"/>
      <c r="D307" s="160" t="s">
        <v>597</v>
      </c>
      <c r="E307" s="160"/>
      <c r="F307" s="160"/>
      <c r="G307" s="160"/>
      <c r="H307" s="160"/>
      <c r="I307" s="160"/>
      <c r="J307" s="160"/>
      <c r="K307" s="160"/>
      <c r="L307" s="160"/>
      <c r="X307" s="13"/>
      <c r="Y307" s="13"/>
      <c r="Z307" s="13"/>
      <c r="AA307" s="13"/>
      <c r="AB307" s="13"/>
    </row>
    <row r="308" spans="1:28" x14ac:dyDescent="0.3">
      <c r="A308" s="22"/>
      <c r="B308" s="160"/>
      <c r="C308" s="160"/>
      <c r="D308" s="160" t="s">
        <v>598</v>
      </c>
      <c r="E308" s="160"/>
      <c r="F308" s="160"/>
      <c r="G308" s="160"/>
      <c r="H308" s="160"/>
      <c r="I308" s="160"/>
      <c r="J308" s="160"/>
      <c r="K308" s="160"/>
      <c r="L308" s="160"/>
      <c r="X308" s="13"/>
      <c r="Y308" s="13"/>
      <c r="Z308" s="13"/>
      <c r="AA308" s="13"/>
      <c r="AB308" s="13"/>
    </row>
    <row r="309" spans="1:28" x14ac:dyDescent="0.3">
      <c r="A309" s="22"/>
      <c r="B309" s="160"/>
      <c r="C309" s="160"/>
      <c r="D309" s="160" t="s">
        <v>599</v>
      </c>
      <c r="E309" s="160"/>
      <c r="F309" s="160"/>
      <c r="G309" s="160"/>
      <c r="H309" s="160"/>
      <c r="I309" s="160"/>
      <c r="J309" s="160"/>
      <c r="K309" s="160"/>
      <c r="L309" s="160"/>
      <c r="X309" s="13"/>
      <c r="Y309" s="13"/>
      <c r="Z309" s="13"/>
      <c r="AA309" s="13"/>
      <c r="AB309" s="13"/>
    </row>
    <row r="310" spans="1:28" x14ac:dyDescent="0.3">
      <c r="A310" s="22"/>
      <c r="B310" s="160"/>
      <c r="C310" s="160"/>
      <c r="D310" s="160" t="s">
        <v>600</v>
      </c>
      <c r="E310" s="160"/>
      <c r="F310" s="160"/>
      <c r="G310" s="160"/>
      <c r="H310" s="160"/>
      <c r="I310" s="160"/>
      <c r="J310" s="160"/>
      <c r="K310" s="160"/>
      <c r="L310" s="160"/>
      <c r="X310" s="13"/>
      <c r="Y310" s="13"/>
      <c r="Z310" s="13"/>
      <c r="AA310" s="13"/>
      <c r="AB310" s="13"/>
    </row>
    <row r="311" spans="1:28" x14ac:dyDescent="0.3">
      <c r="A311" s="22"/>
      <c r="B311" s="160"/>
      <c r="C311" s="160"/>
      <c r="D311" s="160" t="s">
        <v>601</v>
      </c>
      <c r="E311" s="160"/>
      <c r="F311" s="160"/>
      <c r="G311" s="160"/>
      <c r="H311" s="160"/>
      <c r="I311" s="160"/>
      <c r="J311" s="160"/>
      <c r="K311" s="160"/>
      <c r="L311" s="160"/>
      <c r="X311" s="13"/>
      <c r="Y311" s="13"/>
      <c r="Z311" s="13"/>
      <c r="AA311" s="13"/>
      <c r="AB311" s="13"/>
    </row>
    <row r="312" spans="1:28" x14ac:dyDescent="0.3">
      <c r="A312" s="22"/>
      <c r="B312" s="160"/>
      <c r="C312" s="160"/>
      <c r="D312" s="160" t="s">
        <v>602</v>
      </c>
      <c r="E312" s="160"/>
      <c r="F312" s="160"/>
      <c r="G312" s="160"/>
      <c r="H312" s="160"/>
      <c r="I312" s="160"/>
      <c r="J312" s="160"/>
      <c r="K312" s="160"/>
      <c r="L312" s="160"/>
      <c r="X312" s="13"/>
      <c r="Y312" s="13"/>
      <c r="Z312" s="13"/>
      <c r="AA312" s="13"/>
      <c r="AB312" s="13"/>
    </row>
    <row r="313" spans="1:28" x14ac:dyDescent="0.3">
      <c r="A313" s="22"/>
      <c r="B313" s="160"/>
      <c r="C313" s="160"/>
      <c r="D313" s="160" t="s">
        <v>603</v>
      </c>
      <c r="E313" s="160"/>
      <c r="F313" s="160"/>
      <c r="G313" s="160"/>
      <c r="H313" s="160"/>
      <c r="I313" s="160"/>
      <c r="J313" s="160"/>
      <c r="K313" s="160"/>
      <c r="L313" s="160"/>
      <c r="X313" s="13"/>
      <c r="Y313" s="13"/>
      <c r="Z313" s="13"/>
      <c r="AA313" s="13"/>
      <c r="AB313" s="13"/>
    </row>
    <row r="314" spans="1:28" x14ac:dyDescent="0.3">
      <c r="A314" s="22"/>
      <c r="B314" s="160"/>
      <c r="C314" s="160"/>
      <c r="D314" s="160" t="s">
        <v>604</v>
      </c>
      <c r="E314" s="160"/>
      <c r="F314" s="160"/>
      <c r="G314" s="160"/>
      <c r="H314" s="160"/>
      <c r="I314" s="160"/>
      <c r="J314" s="160"/>
      <c r="K314" s="160"/>
      <c r="L314" s="160"/>
      <c r="X314" s="13"/>
      <c r="Y314" s="13"/>
      <c r="Z314" s="13"/>
      <c r="AA314" s="13"/>
      <c r="AB314" s="13"/>
    </row>
    <row r="315" spans="1:28" x14ac:dyDescent="0.3">
      <c r="A315" s="22"/>
      <c r="B315" s="160"/>
      <c r="C315" s="160"/>
      <c r="D315" s="160" t="s">
        <v>605</v>
      </c>
      <c r="E315" s="160"/>
      <c r="F315" s="160"/>
      <c r="G315" s="160"/>
      <c r="H315" s="160"/>
      <c r="I315" s="160"/>
      <c r="J315" s="160"/>
      <c r="K315" s="160"/>
      <c r="L315" s="160"/>
      <c r="X315" s="13"/>
      <c r="Y315" s="13"/>
      <c r="Z315" s="13"/>
      <c r="AA315" s="13"/>
      <c r="AB315" s="13"/>
    </row>
    <row r="316" spans="1:28" x14ac:dyDescent="0.3">
      <c r="A316" s="22"/>
      <c r="B316" s="160"/>
      <c r="C316" s="160"/>
      <c r="D316" s="160" t="s">
        <v>606</v>
      </c>
      <c r="E316" s="160"/>
      <c r="F316" s="160"/>
      <c r="G316" s="160"/>
      <c r="H316" s="160"/>
      <c r="I316" s="160"/>
      <c r="J316" s="160"/>
      <c r="K316" s="160"/>
      <c r="L316" s="160"/>
      <c r="X316" s="13"/>
      <c r="Y316" s="13"/>
      <c r="Z316" s="13"/>
      <c r="AA316" s="13"/>
      <c r="AB316" s="13"/>
    </row>
    <row r="317" spans="1:28" x14ac:dyDescent="0.3">
      <c r="A317" s="22"/>
      <c r="B317" s="160"/>
      <c r="C317" s="160"/>
      <c r="D317" s="160" t="s">
        <v>607</v>
      </c>
      <c r="E317" s="160"/>
      <c r="F317" s="160"/>
      <c r="G317" s="160"/>
      <c r="H317" s="160"/>
      <c r="I317" s="160"/>
      <c r="J317" s="160"/>
      <c r="K317" s="160"/>
      <c r="L317" s="160"/>
      <c r="X317" s="13"/>
      <c r="Y317" s="13"/>
      <c r="Z317" s="13"/>
      <c r="AA317" s="13"/>
      <c r="AB317" s="13"/>
    </row>
    <row r="318" spans="1:28" x14ac:dyDescent="0.3">
      <c r="A318" s="22"/>
      <c r="B318" s="160"/>
      <c r="C318" s="160"/>
      <c r="D318" s="160" t="s">
        <v>608</v>
      </c>
      <c r="E318" s="160"/>
      <c r="F318" s="160"/>
      <c r="G318" s="160"/>
      <c r="H318" s="160"/>
      <c r="I318" s="160"/>
      <c r="J318" s="160"/>
      <c r="K318" s="160"/>
      <c r="L318" s="160"/>
      <c r="X318" s="13"/>
      <c r="Y318" s="13"/>
      <c r="Z318" s="13"/>
      <c r="AA318" s="13"/>
      <c r="AB318" s="13"/>
    </row>
    <row r="319" spans="1:28" x14ac:dyDescent="0.3">
      <c r="A319" s="22"/>
      <c r="B319" s="160"/>
      <c r="C319" s="160"/>
      <c r="D319" s="160" t="s">
        <v>609</v>
      </c>
      <c r="E319" s="160"/>
      <c r="F319" s="160"/>
      <c r="G319" s="160"/>
      <c r="H319" s="160"/>
      <c r="I319" s="160"/>
      <c r="J319" s="160"/>
      <c r="K319" s="160"/>
      <c r="L319" s="160"/>
      <c r="X319" s="13"/>
      <c r="Y319" s="13"/>
      <c r="Z319" s="13"/>
      <c r="AA319" s="13"/>
      <c r="AB319" s="13"/>
    </row>
    <row r="320" spans="1:28" x14ac:dyDescent="0.3">
      <c r="A320" s="22"/>
      <c r="B320" s="160"/>
      <c r="C320" s="160"/>
      <c r="D320" s="160" t="s">
        <v>610</v>
      </c>
      <c r="E320" s="160"/>
      <c r="F320" s="160"/>
      <c r="G320" s="160"/>
      <c r="H320" s="160"/>
      <c r="I320" s="160"/>
      <c r="J320" s="160"/>
      <c r="K320" s="160"/>
      <c r="L320" s="160"/>
      <c r="X320" s="13"/>
      <c r="Y320" s="13"/>
      <c r="Z320" s="13"/>
      <c r="AA320" s="13"/>
      <c r="AB320" s="13"/>
    </row>
    <row r="321" spans="1:28" x14ac:dyDescent="0.3">
      <c r="A321" s="22"/>
      <c r="B321" s="160"/>
      <c r="C321" s="160"/>
      <c r="D321" s="160" t="s">
        <v>611</v>
      </c>
      <c r="E321" s="160"/>
      <c r="F321" s="160"/>
      <c r="G321" s="160"/>
      <c r="H321" s="160"/>
      <c r="I321" s="160"/>
      <c r="J321" s="160"/>
      <c r="K321" s="160"/>
      <c r="L321" s="160"/>
      <c r="X321" s="13"/>
      <c r="Y321" s="13"/>
      <c r="Z321" s="13"/>
      <c r="AA321" s="13"/>
      <c r="AB321" s="13"/>
    </row>
    <row r="322" spans="1:28" x14ac:dyDescent="0.3">
      <c r="A322" s="22"/>
      <c r="B322" s="160"/>
      <c r="C322" s="160"/>
      <c r="D322" s="160" t="s">
        <v>612</v>
      </c>
      <c r="E322" s="160"/>
      <c r="F322" s="160"/>
      <c r="G322" s="160"/>
      <c r="H322" s="160"/>
      <c r="I322" s="160"/>
      <c r="J322" s="160"/>
      <c r="K322" s="160"/>
      <c r="L322" s="160"/>
      <c r="X322" s="13"/>
      <c r="Y322" s="13"/>
      <c r="Z322" s="13"/>
      <c r="AA322" s="13"/>
      <c r="AB322" s="13"/>
    </row>
    <row r="323" spans="1:28" x14ac:dyDescent="0.3">
      <c r="A323" s="22"/>
      <c r="B323" s="160"/>
      <c r="C323" s="160"/>
      <c r="D323" s="160" t="s">
        <v>613</v>
      </c>
      <c r="E323" s="160"/>
      <c r="F323" s="160"/>
      <c r="G323" s="160"/>
      <c r="H323" s="160"/>
      <c r="I323" s="160"/>
      <c r="J323" s="160"/>
      <c r="K323" s="160"/>
      <c r="L323" s="160"/>
      <c r="X323" s="13"/>
      <c r="Y323" s="13"/>
      <c r="Z323" s="13"/>
      <c r="AA323" s="13"/>
      <c r="AB323" s="13"/>
    </row>
    <row r="324" spans="1:28" x14ac:dyDescent="0.3">
      <c r="A324" s="22"/>
      <c r="B324" s="160"/>
      <c r="C324" s="160"/>
      <c r="D324" s="160" t="s">
        <v>614</v>
      </c>
      <c r="E324" s="160"/>
      <c r="F324" s="160"/>
      <c r="G324" s="160"/>
      <c r="H324" s="160"/>
      <c r="I324" s="160"/>
      <c r="J324" s="160"/>
      <c r="K324" s="160"/>
      <c r="L324" s="160"/>
      <c r="X324" s="13"/>
      <c r="Y324" s="13"/>
      <c r="Z324" s="13"/>
      <c r="AA324" s="13"/>
      <c r="AB324" s="13"/>
    </row>
    <row r="325" spans="1:28" x14ac:dyDescent="0.3">
      <c r="A325" s="22"/>
      <c r="B325" s="160"/>
      <c r="C325" s="160"/>
      <c r="D325" s="160" t="s">
        <v>615</v>
      </c>
      <c r="E325" s="160"/>
      <c r="F325" s="160"/>
      <c r="G325" s="160"/>
      <c r="H325" s="160"/>
      <c r="I325" s="160"/>
      <c r="J325" s="160"/>
      <c r="K325" s="160"/>
      <c r="L325" s="160"/>
      <c r="X325" s="13"/>
      <c r="Y325" s="13"/>
      <c r="Z325" s="13"/>
      <c r="AA325" s="13"/>
      <c r="AB325" s="13"/>
    </row>
    <row r="326" spans="1:28" x14ac:dyDescent="0.3">
      <c r="A326" s="22"/>
      <c r="B326" s="160"/>
      <c r="C326" s="160"/>
      <c r="D326" s="160" t="s">
        <v>616</v>
      </c>
      <c r="E326" s="160"/>
      <c r="F326" s="160"/>
      <c r="G326" s="160"/>
      <c r="H326" s="160"/>
      <c r="I326" s="160"/>
      <c r="J326" s="160"/>
      <c r="K326" s="160"/>
      <c r="L326" s="160"/>
      <c r="X326" s="13"/>
      <c r="Y326" s="13"/>
      <c r="Z326" s="13"/>
      <c r="AA326" s="13"/>
      <c r="AB326" s="13"/>
    </row>
    <row r="327" spans="1:28" x14ac:dyDescent="0.3">
      <c r="A327" s="22"/>
      <c r="B327" s="160"/>
      <c r="C327" s="160"/>
      <c r="D327" s="160" t="s">
        <v>617</v>
      </c>
      <c r="E327" s="160"/>
      <c r="F327" s="160"/>
      <c r="G327" s="160"/>
      <c r="H327" s="160"/>
      <c r="I327" s="160"/>
      <c r="J327" s="160"/>
      <c r="K327" s="160"/>
      <c r="L327" s="160"/>
      <c r="X327" s="13"/>
      <c r="Y327" s="13"/>
      <c r="Z327" s="13"/>
      <c r="AA327" s="13"/>
      <c r="AB327" s="13"/>
    </row>
    <row r="328" spans="1:28" x14ac:dyDescent="0.3">
      <c r="A328" s="22"/>
      <c r="B328" s="160"/>
      <c r="C328" s="160"/>
      <c r="D328" s="160" t="s">
        <v>618</v>
      </c>
      <c r="E328" s="160"/>
      <c r="F328" s="160"/>
      <c r="G328" s="160"/>
      <c r="H328" s="160"/>
      <c r="I328" s="160"/>
      <c r="J328" s="160"/>
      <c r="K328" s="160"/>
      <c r="L328" s="160"/>
      <c r="X328" s="13"/>
      <c r="Y328" s="13"/>
      <c r="Z328" s="13"/>
      <c r="AA328" s="13"/>
      <c r="AB328" s="13"/>
    </row>
    <row r="329" spans="1:28" x14ac:dyDescent="0.3">
      <c r="A329" s="22"/>
      <c r="B329" s="160"/>
      <c r="C329" s="160"/>
      <c r="D329" s="160" t="s">
        <v>619</v>
      </c>
      <c r="E329" s="160"/>
      <c r="F329" s="160"/>
      <c r="G329" s="160"/>
      <c r="H329" s="160"/>
      <c r="I329" s="160"/>
      <c r="J329" s="160"/>
      <c r="K329" s="160"/>
      <c r="L329" s="160"/>
      <c r="X329" s="13"/>
      <c r="Y329" s="13"/>
      <c r="Z329" s="13"/>
      <c r="AA329" s="13"/>
      <c r="AB329" s="13"/>
    </row>
    <row r="330" spans="1:28" x14ac:dyDescent="0.3">
      <c r="A330" s="22"/>
      <c r="B330" s="160"/>
      <c r="C330" s="160"/>
      <c r="D330" s="160" t="s">
        <v>620</v>
      </c>
      <c r="E330" s="160"/>
      <c r="F330" s="160"/>
      <c r="G330" s="160"/>
      <c r="H330" s="160"/>
      <c r="I330" s="160"/>
      <c r="J330" s="160"/>
      <c r="K330" s="160"/>
      <c r="L330" s="160"/>
      <c r="X330" s="13"/>
      <c r="Y330" s="13"/>
      <c r="Z330" s="13"/>
      <c r="AA330" s="13"/>
      <c r="AB330" s="13"/>
    </row>
    <row r="331" spans="1:28" x14ac:dyDescent="0.3">
      <c r="A331" s="22"/>
      <c r="B331" s="160"/>
      <c r="C331" s="160"/>
      <c r="D331" s="160" t="s">
        <v>621</v>
      </c>
      <c r="E331" s="160"/>
      <c r="F331" s="160"/>
      <c r="G331" s="160"/>
      <c r="H331" s="160"/>
      <c r="I331" s="160"/>
      <c r="J331" s="160"/>
      <c r="K331" s="160"/>
      <c r="L331" s="160"/>
      <c r="X331" s="13"/>
      <c r="Y331" s="13"/>
      <c r="Z331" s="13"/>
      <c r="AA331" s="13"/>
      <c r="AB331" s="13"/>
    </row>
    <row r="332" spans="1:28" x14ac:dyDescent="0.3">
      <c r="A332" s="22"/>
      <c r="B332" s="160"/>
      <c r="C332" s="160"/>
      <c r="D332" s="160" t="s">
        <v>622</v>
      </c>
      <c r="E332" s="160"/>
      <c r="F332" s="160"/>
      <c r="G332" s="160"/>
      <c r="H332" s="160"/>
      <c r="I332" s="160"/>
      <c r="J332" s="160"/>
      <c r="K332" s="160"/>
      <c r="L332" s="160"/>
      <c r="X332" s="13"/>
      <c r="Y332" s="13"/>
      <c r="Z332" s="13"/>
      <c r="AA332" s="13"/>
      <c r="AB332" s="13"/>
    </row>
    <row r="333" spans="1:28" x14ac:dyDescent="0.3">
      <c r="A333" s="22"/>
      <c r="B333" s="160"/>
      <c r="C333" s="160"/>
      <c r="D333" s="160" t="s">
        <v>623</v>
      </c>
      <c r="E333" s="160"/>
      <c r="F333" s="160"/>
      <c r="G333" s="160"/>
      <c r="H333" s="160"/>
      <c r="I333" s="160"/>
      <c r="J333" s="160"/>
      <c r="K333" s="160"/>
      <c r="L333" s="160"/>
      <c r="X333" s="13"/>
      <c r="Y333" s="13"/>
      <c r="Z333" s="13"/>
      <c r="AA333" s="13"/>
      <c r="AB333" s="13"/>
    </row>
    <row r="334" spans="1:28" x14ac:dyDescent="0.3">
      <c r="A334" s="22"/>
      <c r="B334" s="160"/>
      <c r="C334" s="160"/>
      <c r="D334" s="160" t="s">
        <v>624</v>
      </c>
      <c r="E334" s="160"/>
      <c r="F334" s="160"/>
      <c r="G334" s="160"/>
      <c r="H334" s="160"/>
      <c r="I334" s="160"/>
      <c r="J334" s="160"/>
      <c r="K334" s="160"/>
      <c r="L334" s="160"/>
      <c r="X334" s="13"/>
      <c r="Y334" s="13"/>
      <c r="Z334" s="13"/>
      <c r="AA334" s="13"/>
      <c r="AB334" s="13"/>
    </row>
    <row r="335" spans="1:28" x14ac:dyDescent="0.3">
      <c r="A335" s="22"/>
      <c r="B335" s="160"/>
      <c r="C335" s="160"/>
      <c r="D335" s="160" t="s">
        <v>625</v>
      </c>
      <c r="E335" s="160"/>
      <c r="F335" s="160"/>
      <c r="G335" s="160"/>
      <c r="H335" s="160"/>
      <c r="I335" s="160"/>
      <c r="J335" s="160"/>
      <c r="K335" s="160"/>
      <c r="L335" s="160"/>
      <c r="X335" s="13"/>
      <c r="Y335" s="13"/>
      <c r="Z335" s="13"/>
      <c r="AA335" s="13"/>
      <c r="AB335" s="13"/>
    </row>
    <row r="336" spans="1:28" x14ac:dyDescent="0.3">
      <c r="A336" s="22"/>
      <c r="B336" s="160"/>
      <c r="C336" s="160"/>
      <c r="D336" s="160" t="s">
        <v>626</v>
      </c>
      <c r="E336" s="160"/>
      <c r="F336" s="160"/>
      <c r="G336" s="160"/>
      <c r="H336" s="160"/>
      <c r="I336" s="160"/>
      <c r="J336" s="160"/>
      <c r="K336" s="160"/>
      <c r="L336" s="160"/>
      <c r="X336" s="13"/>
      <c r="Y336" s="13"/>
      <c r="Z336" s="13"/>
      <c r="AA336" s="13"/>
      <c r="AB336" s="13"/>
    </row>
    <row r="337" spans="1:28" x14ac:dyDescent="0.3">
      <c r="A337" s="22"/>
      <c r="B337" s="160"/>
      <c r="C337" s="160"/>
      <c r="D337" s="160" t="s">
        <v>627</v>
      </c>
      <c r="E337" s="160"/>
      <c r="F337" s="160"/>
      <c r="G337" s="160"/>
      <c r="H337" s="160"/>
      <c r="I337" s="160"/>
      <c r="J337" s="160"/>
      <c r="K337" s="160"/>
      <c r="L337" s="160"/>
      <c r="X337" s="13"/>
      <c r="Y337" s="13"/>
      <c r="Z337" s="13"/>
      <c r="AA337" s="13"/>
      <c r="AB337" s="13"/>
    </row>
    <row r="338" spans="1:28" x14ac:dyDescent="0.3">
      <c r="A338" s="22"/>
      <c r="B338" s="160"/>
      <c r="C338" s="160"/>
      <c r="D338" s="160" t="s">
        <v>628</v>
      </c>
      <c r="E338" s="160"/>
      <c r="F338" s="160"/>
      <c r="G338" s="160"/>
      <c r="H338" s="160"/>
      <c r="I338" s="160"/>
      <c r="J338" s="160"/>
      <c r="K338" s="160"/>
      <c r="L338" s="160"/>
      <c r="X338" s="13"/>
      <c r="Y338" s="13"/>
      <c r="Z338" s="13"/>
      <c r="AA338" s="13"/>
      <c r="AB338" s="13"/>
    </row>
    <row r="339" spans="1:28" x14ac:dyDescent="0.3">
      <c r="A339" s="22"/>
      <c r="B339" s="160"/>
      <c r="C339" s="160"/>
      <c r="D339" s="160" t="s">
        <v>629</v>
      </c>
      <c r="E339" s="160"/>
      <c r="F339" s="160"/>
      <c r="G339" s="160"/>
      <c r="H339" s="160"/>
      <c r="I339" s="160"/>
      <c r="J339" s="160"/>
      <c r="K339" s="160"/>
      <c r="L339" s="160"/>
      <c r="X339" s="13"/>
      <c r="Y339" s="13"/>
      <c r="Z339" s="13"/>
      <c r="AA339" s="13"/>
      <c r="AB339" s="13"/>
    </row>
    <row r="340" spans="1:28" x14ac:dyDescent="0.3">
      <c r="A340" s="22"/>
      <c r="B340" s="160"/>
      <c r="C340" s="160"/>
      <c r="D340" s="160" t="s">
        <v>630</v>
      </c>
      <c r="E340" s="160"/>
      <c r="F340" s="160"/>
      <c r="G340" s="160"/>
      <c r="H340" s="160"/>
      <c r="I340" s="160"/>
      <c r="J340" s="160"/>
      <c r="K340" s="160"/>
      <c r="L340" s="160"/>
      <c r="X340" s="13"/>
      <c r="Y340" s="13"/>
      <c r="Z340" s="13"/>
      <c r="AA340" s="13"/>
      <c r="AB340" s="13"/>
    </row>
    <row r="341" spans="1:28" x14ac:dyDescent="0.3">
      <c r="A341" s="22"/>
      <c r="B341" s="160"/>
      <c r="C341" s="160"/>
      <c r="D341" s="160" t="s">
        <v>631</v>
      </c>
      <c r="E341" s="160"/>
      <c r="F341" s="160"/>
      <c r="G341" s="160"/>
      <c r="H341" s="160"/>
      <c r="I341" s="160"/>
      <c r="J341" s="160"/>
      <c r="K341" s="160"/>
      <c r="L341" s="160"/>
      <c r="X341" s="13"/>
      <c r="Y341" s="13"/>
      <c r="Z341" s="13"/>
      <c r="AA341" s="13"/>
      <c r="AB341" s="13"/>
    </row>
    <row r="342" spans="1:28" x14ac:dyDescent="0.3">
      <c r="A342" s="22"/>
      <c r="B342" s="160"/>
      <c r="C342" s="160"/>
      <c r="D342" s="160" t="s">
        <v>632</v>
      </c>
      <c r="E342" s="160"/>
      <c r="F342" s="160"/>
      <c r="G342" s="160"/>
      <c r="H342" s="160"/>
      <c r="I342" s="160"/>
      <c r="J342" s="160"/>
      <c r="K342" s="160"/>
      <c r="L342" s="160"/>
      <c r="X342" s="13"/>
      <c r="Y342" s="13"/>
      <c r="Z342" s="13"/>
      <c r="AA342" s="13"/>
      <c r="AB342" s="13"/>
    </row>
    <row r="343" spans="1:28" x14ac:dyDescent="0.3">
      <c r="A343" s="22"/>
      <c r="B343" s="160"/>
      <c r="C343" s="160"/>
      <c r="D343" s="160" t="s">
        <v>633</v>
      </c>
      <c r="E343" s="160"/>
      <c r="F343" s="160"/>
      <c r="G343" s="160"/>
      <c r="H343" s="160"/>
      <c r="I343" s="160"/>
      <c r="J343" s="160"/>
      <c r="K343" s="160"/>
      <c r="L343" s="160"/>
      <c r="X343" s="13"/>
      <c r="Y343" s="13"/>
      <c r="Z343" s="13"/>
      <c r="AA343" s="13"/>
      <c r="AB343" s="13"/>
    </row>
    <row r="344" spans="1:28" x14ac:dyDescent="0.3">
      <c r="A344" s="22"/>
      <c r="B344" s="160"/>
      <c r="C344" s="160"/>
      <c r="D344" s="160" t="s">
        <v>634</v>
      </c>
      <c r="E344" s="160"/>
      <c r="F344" s="160"/>
      <c r="G344" s="160"/>
      <c r="H344" s="160"/>
      <c r="I344" s="160"/>
      <c r="J344" s="160"/>
      <c r="K344" s="160"/>
      <c r="L344" s="160"/>
      <c r="X344" s="13"/>
      <c r="Y344" s="13"/>
      <c r="Z344" s="13"/>
      <c r="AA344" s="13"/>
      <c r="AB344" s="13"/>
    </row>
    <row r="345" spans="1:28" x14ac:dyDescent="0.3">
      <c r="A345" s="22"/>
      <c r="B345" s="160"/>
      <c r="C345" s="160"/>
      <c r="D345" s="160" t="s">
        <v>635</v>
      </c>
      <c r="E345" s="160"/>
      <c r="F345" s="160"/>
      <c r="G345" s="160"/>
      <c r="H345" s="160"/>
      <c r="I345" s="160"/>
      <c r="J345" s="160"/>
      <c r="K345" s="160"/>
      <c r="L345" s="160"/>
      <c r="X345" s="13"/>
      <c r="Y345" s="13"/>
      <c r="Z345" s="13"/>
      <c r="AA345" s="13"/>
      <c r="AB345" s="13"/>
    </row>
    <row r="346" spans="1:28" x14ac:dyDescent="0.3">
      <c r="A346" s="22"/>
      <c r="B346" s="160"/>
      <c r="C346" s="160"/>
      <c r="D346" s="160" t="s">
        <v>636</v>
      </c>
      <c r="E346" s="160"/>
      <c r="F346" s="160"/>
      <c r="G346" s="160"/>
      <c r="H346" s="160"/>
      <c r="I346" s="160"/>
      <c r="J346" s="160"/>
      <c r="K346" s="160"/>
      <c r="L346" s="160"/>
      <c r="X346" s="13"/>
      <c r="Y346" s="13"/>
      <c r="Z346" s="13"/>
      <c r="AA346" s="13"/>
      <c r="AB346" s="13"/>
    </row>
    <row r="347" spans="1:28" x14ac:dyDescent="0.3">
      <c r="A347" s="22"/>
      <c r="B347" s="160"/>
      <c r="C347" s="160"/>
      <c r="D347" s="160" t="s">
        <v>637</v>
      </c>
      <c r="E347" s="160"/>
      <c r="F347" s="160"/>
      <c r="G347" s="160"/>
      <c r="H347" s="160"/>
      <c r="I347" s="160"/>
      <c r="J347" s="160"/>
      <c r="K347" s="160"/>
      <c r="L347" s="160"/>
      <c r="X347" s="13"/>
      <c r="Y347" s="13"/>
      <c r="Z347" s="13"/>
      <c r="AA347" s="13"/>
      <c r="AB347" s="13"/>
    </row>
    <row r="348" spans="1:28" x14ac:dyDescent="0.3">
      <c r="A348" s="22"/>
      <c r="B348" s="160"/>
      <c r="C348" s="160"/>
      <c r="D348" s="160" t="s">
        <v>638</v>
      </c>
      <c r="E348" s="160"/>
      <c r="F348" s="160"/>
      <c r="G348" s="160"/>
      <c r="H348" s="160"/>
      <c r="I348" s="160"/>
      <c r="J348" s="160"/>
      <c r="K348" s="160"/>
      <c r="L348" s="160"/>
      <c r="X348" s="13"/>
      <c r="Y348" s="13"/>
      <c r="Z348" s="13"/>
      <c r="AA348" s="13"/>
      <c r="AB348" s="13"/>
    </row>
    <row r="349" spans="1:28" x14ac:dyDescent="0.3">
      <c r="A349" s="22"/>
      <c r="B349" s="160"/>
      <c r="C349" s="160"/>
      <c r="D349" s="160" t="s">
        <v>639</v>
      </c>
      <c r="E349" s="160"/>
      <c r="F349" s="160"/>
      <c r="G349" s="160"/>
      <c r="H349" s="160"/>
      <c r="I349" s="160"/>
      <c r="J349" s="160"/>
      <c r="K349" s="160"/>
      <c r="L349" s="160"/>
      <c r="X349" s="13"/>
      <c r="Y349" s="13"/>
      <c r="Z349" s="13"/>
      <c r="AA349" s="13"/>
      <c r="AB349" s="13"/>
    </row>
    <row r="350" spans="1:28" x14ac:dyDescent="0.3">
      <c r="A350" s="22"/>
      <c r="B350" s="160"/>
      <c r="C350" s="160"/>
      <c r="D350" s="160" t="s">
        <v>640</v>
      </c>
      <c r="E350" s="160"/>
      <c r="F350" s="160"/>
      <c r="G350" s="160"/>
      <c r="H350" s="160"/>
      <c r="I350" s="160"/>
      <c r="J350" s="160"/>
      <c r="K350" s="160"/>
      <c r="L350" s="160"/>
      <c r="X350" s="13"/>
      <c r="Y350" s="13"/>
      <c r="Z350" s="13"/>
      <c r="AA350" s="13"/>
      <c r="AB350" s="13"/>
    </row>
    <row r="351" spans="1:28" x14ac:dyDescent="0.3">
      <c r="A351" s="22"/>
      <c r="B351" s="160"/>
      <c r="C351" s="160"/>
      <c r="D351" s="160" t="s">
        <v>641</v>
      </c>
      <c r="E351" s="160"/>
      <c r="F351" s="160"/>
      <c r="G351" s="160"/>
      <c r="H351" s="160"/>
      <c r="I351" s="160"/>
      <c r="J351" s="160"/>
      <c r="K351" s="160"/>
      <c r="L351" s="160"/>
      <c r="X351" s="13"/>
      <c r="Y351" s="13"/>
      <c r="Z351" s="13"/>
      <c r="AA351" s="13"/>
      <c r="AB351" s="13"/>
    </row>
    <row r="352" spans="1:28" x14ac:dyDescent="0.3">
      <c r="A352" s="22"/>
      <c r="B352" s="160"/>
      <c r="C352" s="160"/>
      <c r="D352" s="160" t="s">
        <v>642</v>
      </c>
      <c r="E352" s="160"/>
      <c r="F352" s="160"/>
      <c r="G352" s="160"/>
      <c r="H352" s="160"/>
      <c r="I352" s="160"/>
      <c r="J352" s="160"/>
      <c r="K352" s="160"/>
      <c r="L352" s="160"/>
      <c r="X352" s="13"/>
      <c r="Y352" s="13"/>
      <c r="Z352" s="13"/>
      <c r="AA352" s="13"/>
      <c r="AB352" s="13"/>
    </row>
    <row r="353" spans="1:28" x14ac:dyDescent="0.3">
      <c r="A353" s="22"/>
      <c r="B353" s="160"/>
      <c r="C353" s="160"/>
      <c r="D353" s="160" t="s">
        <v>643</v>
      </c>
      <c r="E353" s="160"/>
      <c r="F353" s="160"/>
      <c r="G353" s="160"/>
      <c r="H353" s="160"/>
      <c r="I353" s="160"/>
      <c r="J353" s="160"/>
      <c r="K353" s="160"/>
      <c r="L353" s="160"/>
      <c r="X353" s="13"/>
      <c r="Y353" s="13"/>
      <c r="Z353" s="13"/>
      <c r="AA353" s="13"/>
      <c r="AB353" s="13"/>
    </row>
    <row r="354" spans="1:28" x14ac:dyDescent="0.3">
      <c r="A354" s="22"/>
      <c r="B354" s="160"/>
      <c r="C354" s="160"/>
      <c r="D354" s="160" t="s">
        <v>644</v>
      </c>
      <c r="E354" s="160"/>
      <c r="F354" s="160"/>
      <c r="G354" s="160"/>
      <c r="H354" s="160"/>
      <c r="I354" s="160"/>
      <c r="J354" s="160"/>
      <c r="K354" s="160"/>
      <c r="L354" s="160"/>
      <c r="X354" s="13"/>
      <c r="Y354" s="13"/>
      <c r="Z354" s="13"/>
      <c r="AA354" s="13"/>
      <c r="AB354" s="13"/>
    </row>
    <row r="355" spans="1:28" x14ac:dyDescent="0.3">
      <c r="A355" s="22"/>
      <c r="B355" s="160"/>
      <c r="C355" s="160"/>
      <c r="D355" s="160" t="s">
        <v>645</v>
      </c>
      <c r="E355" s="160"/>
      <c r="F355" s="160"/>
      <c r="G355" s="160"/>
      <c r="H355" s="160"/>
      <c r="I355" s="160"/>
      <c r="J355" s="160"/>
      <c r="K355" s="160"/>
      <c r="L355" s="160"/>
    </row>
    <row r="356" spans="1:28" x14ac:dyDescent="0.3">
      <c r="A356" s="22"/>
      <c r="B356" s="160"/>
      <c r="C356" s="160"/>
      <c r="D356" s="160" t="s">
        <v>646</v>
      </c>
      <c r="E356" s="160"/>
      <c r="F356" s="160"/>
      <c r="G356" s="160"/>
      <c r="H356" s="160"/>
      <c r="I356" s="160"/>
      <c r="J356" s="160"/>
      <c r="K356" s="160"/>
      <c r="L356" s="160"/>
    </row>
    <row r="357" spans="1:28" x14ac:dyDescent="0.3">
      <c r="A357" s="22"/>
      <c r="B357" s="160"/>
      <c r="C357" s="160"/>
      <c r="D357" s="160" t="s">
        <v>647</v>
      </c>
      <c r="E357" s="160"/>
      <c r="F357" s="160"/>
      <c r="G357" s="160"/>
      <c r="H357" s="160"/>
      <c r="I357" s="160"/>
      <c r="J357" s="160"/>
      <c r="K357" s="160"/>
      <c r="L357" s="160"/>
    </row>
    <row r="358" spans="1:28" x14ac:dyDescent="0.3">
      <c r="A358" s="22"/>
      <c r="B358" s="160"/>
      <c r="C358" s="160"/>
      <c r="D358" s="160" t="s">
        <v>648</v>
      </c>
      <c r="E358" s="160"/>
      <c r="F358" s="160"/>
      <c r="G358" s="160"/>
      <c r="H358" s="160"/>
      <c r="I358" s="160"/>
      <c r="J358" s="160"/>
      <c r="K358" s="160"/>
      <c r="L358" s="160"/>
    </row>
    <row r="359" spans="1:28" x14ac:dyDescent="0.3">
      <c r="A359" s="22"/>
      <c r="B359" s="160"/>
      <c r="C359" s="160"/>
      <c r="D359" s="160" t="s">
        <v>649</v>
      </c>
      <c r="E359" s="160"/>
      <c r="F359" s="160"/>
      <c r="G359" s="160"/>
      <c r="H359" s="160"/>
      <c r="I359" s="160"/>
      <c r="J359" s="160"/>
      <c r="K359" s="160"/>
      <c r="L359" s="160"/>
    </row>
    <row r="360" spans="1:28" x14ac:dyDescent="0.3">
      <c r="A360" s="22"/>
      <c r="B360" s="160"/>
      <c r="C360" s="160"/>
      <c r="D360" s="160" t="s">
        <v>650</v>
      </c>
      <c r="E360" s="160"/>
      <c r="F360" s="160"/>
      <c r="G360" s="160"/>
      <c r="H360" s="160"/>
      <c r="I360" s="160"/>
      <c r="J360" s="160"/>
      <c r="K360" s="160"/>
      <c r="L360" s="160"/>
    </row>
    <row r="361" spans="1:28" x14ac:dyDescent="0.3">
      <c r="A361" s="22"/>
      <c r="B361" s="160"/>
      <c r="C361" s="160"/>
      <c r="D361" s="160" t="s">
        <v>651</v>
      </c>
      <c r="E361" s="160"/>
      <c r="F361" s="160"/>
      <c r="G361" s="160"/>
      <c r="H361" s="160"/>
      <c r="I361" s="160"/>
      <c r="J361" s="160"/>
      <c r="K361" s="160"/>
      <c r="L361" s="160"/>
    </row>
    <row r="362" spans="1:28" x14ac:dyDescent="0.3">
      <c r="A362" s="22"/>
      <c r="B362" s="160"/>
      <c r="C362" s="160"/>
      <c r="D362" s="160" t="s">
        <v>652</v>
      </c>
      <c r="E362" s="160"/>
      <c r="F362" s="160"/>
      <c r="G362" s="160"/>
      <c r="H362" s="160"/>
      <c r="I362" s="160"/>
      <c r="J362" s="160"/>
      <c r="K362" s="160"/>
      <c r="L362" s="160"/>
    </row>
    <row r="363" spans="1:28" x14ac:dyDescent="0.3">
      <c r="A363" s="22"/>
      <c r="B363" s="160"/>
      <c r="C363" s="160"/>
      <c r="D363" s="160" t="s">
        <v>653</v>
      </c>
      <c r="E363" s="160"/>
      <c r="F363" s="160"/>
      <c r="G363" s="160"/>
      <c r="H363" s="160"/>
      <c r="I363" s="160"/>
      <c r="J363" s="160"/>
      <c r="K363" s="160"/>
      <c r="L363" s="160"/>
    </row>
    <row r="364" spans="1:28" x14ac:dyDescent="0.3">
      <c r="A364" s="22"/>
      <c r="B364" s="160"/>
      <c r="C364" s="160"/>
      <c r="D364" s="160" t="s">
        <v>654</v>
      </c>
      <c r="E364" s="160"/>
      <c r="F364" s="160"/>
      <c r="G364" s="160"/>
      <c r="H364" s="160"/>
      <c r="I364" s="160"/>
      <c r="J364" s="160"/>
      <c r="K364" s="160"/>
      <c r="L364" s="160"/>
    </row>
    <row r="365" spans="1:28" x14ac:dyDescent="0.3">
      <c r="A365" s="22"/>
      <c r="B365" s="160"/>
      <c r="C365" s="160"/>
      <c r="D365" s="160" t="s">
        <v>655</v>
      </c>
      <c r="E365" s="160"/>
      <c r="F365" s="160"/>
      <c r="G365" s="160"/>
      <c r="H365" s="160"/>
      <c r="I365" s="160"/>
      <c r="J365" s="160"/>
      <c r="K365" s="160"/>
      <c r="L365" s="160"/>
    </row>
    <row r="366" spans="1:28" x14ac:dyDescent="0.3">
      <c r="A366" s="22"/>
      <c r="B366" s="160"/>
      <c r="C366" s="160"/>
      <c r="D366" s="160" t="s">
        <v>656</v>
      </c>
      <c r="E366" s="160"/>
      <c r="F366" s="160"/>
      <c r="G366" s="160"/>
      <c r="H366" s="160"/>
      <c r="I366" s="160"/>
      <c r="J366" s="160"/>
      <c r="K366" s="160"/>
      <c r="L366" s="160"/>
    </row>
    <row r="367" spans="1:28" x14ac:dyDescent="0.3">
      <c r="A367" s="22"/>
      <c r="B367" s="160"/>
      <c r="C367" s="160"/>
      <c r="D367" s="160" t="s">
        <v>657</v>
      </c>
      <c r="E367" s="160"/>
      <c r="F367" s="160"/>
      <c r="G367" s="160"/>
      <c r="H367" s="160"/>
      <c r="I367" s="160"/>
      <c r="J367" s="160"/>
      <c r="K367" s="160"/>
      <c r="L367" s="160"/>
    </row>
    <row r="368" spans="1:28" x14ac:dyDescent="0.3">
      <c r="A368" s="22"/>
      <c r="B368" s="160"/>
      <c r="C368" s="160"/>
      <c r="D368" s="160" t="s">
        <v>658</v>
      </c>
      <c r="E368" s="160"/>
      <c r="F368" s="160"/>
      <c r="G368" s="160"/>
      <c r="H368" s="160"/>
      <c r="I368" s="160"/>
      <c r="J368" s="160"/>
      <c r="K368" s="160"/>
      <c r="L368" s="160"/>
    </row>
    <row r="369" spans="1:12" x14ac:dyDescent="0.3">
      <c r="A369" s="22"/>
      <c r="B369" s="160"/>
      <c r="C369" s="160"/>
      <c r="D369" s="160" t="s">
        <v>659</v>
      </c>
      <c r="E369" s="160"/>
      <c r="F369" s="160"/>
      <c r="G369" s="160"/>
      <c r="H369" s="160"/>
      <c r="I369" s="160"/>
      <c r="J369" s="160"/>
      <c r="K369" s="160"/>
      <c r="L369" s="160"/>
    </row>
    <row r="370" spans="1:12" x14ac:dyDescent="0.3">
      <c r="A370" s="22"/>
      <c r="B370" s="160"/>
      <c r="C370" s="160"/>
      <c r="D370" s="160" t="s">
        <v>660</v>
      </c>
      <c r="E370" s="160"/>
      <c r="F370" s="160"/>
      <c r="G370" s="160"/>
      <c r="H370" s="160"/>
      <c r="I370" s="160"/>
      <c r="J370" s="160"/>
      <c r="K370" s="160"/>
      <c r="L370" s="160"/>
    </row>
    <row r="371" spans="1:12" x14ac:dyDescent="0.3">
      <c r="A371" s="22"/>
      <c r="B371" s="160"/>
      <c r="C371" s="160"/>
      <c r="D371" s="160" t="s">
        <v>661</v>
      </c>
      <c r="E371" s="160"/>
      <c r="F371" s="160"/>
      <c r="G371" s="160"/>
      <c r="H371" s="160"/>
      <c r="I371" s="160"/>
      <c r="J371" s="160"/>
      <c r="K371" s="160"/>
      <c r="L371" s="160"/>
    </row>
    <row r="372" spans="1:12" x14ac:dyDescent="0.3">
      <c r="A372" s="22"/>
      <c r="B372" s="160"/>
      <c r="C372" s="160"/>
      <c r="D372" s="160" t="s">
        <v>662</v>
      </c>
      <c r="E372" s="160"/>
      <c r="F372" s="160"/>
      <c r="G372" s="160"/>
      <c r="H372" s="160"/>
      <c r="I372" s="160"/>
      <c r="J372" s="160"/>
      <c r="K372" s="160"/>
      <c r="L372" s="160"/>
    </row>
    <row r="373" spans="1:12" x14ac:dyDescent="0.3">
      <c r="A373" s="22"/>
      <c r="B373" s="160"/>
      <c r="C373" s="160"/>
      <c r="D373" s="160" t="s">
        <v>663</v>
      </c>
      <c r="E373" s="160"/>
      <c r="F373" s="160"/>
      <c r="G373" s="160"/>
      <c r="H373" s="160"/>
      <c r="I373" s="160"/>
      <c r="J373" s="160"/>
      <c r="K373" s="160"/>
      <c r="L373" s="160"/>
    </row>
    <row r="374" spans="1:12" x14ac:dyDescent="0.3">
      <c r="A374" s="22"/>
      <c r="B374" s="160"/>
      <c r="C374" s="160"/>
      <c r="D374" s="160" t="s">
        <v>664</v>
      </c>
      <c r="E374" s="160"/>
      <c r="F374" s="160"/>
      <c r="G374" s="160"/>
      <c r="H374" s="160"/>
      <c r="I374" s="160"/>
      <c r="J374" s="160"/>
      <c r="K374" s="160"/>
      <c r="L374" s="160"/>
    </row>
    <row r="375" spans="1:12" x14ac:dyDescent="0.3">
      <c r="A375" s="22"/>
      <c r="B375" s="160"/>
      <c r="C375" s="160"/>
      <c r="D375" s="160" t="s">
        <v>665</v>
      </c>
      <c r="E375" s="160"/>
      <c r="F375" s="160"/>
      <c r="G375" s="160"/>
      <c r="H375" s="160"/>
      <c r="I375" s="160"/>
      <c r="J375" s="160"/>
      <c r="K375" s="160"/>
      <c r="L375" s="160"/>
    </row>
    <row r="376" spans="1:12" x14ac:dyDescent="0.3">
      <c r="A376" s="22"/>
      <c r="B376" s="160"/>
      <c r="C376" s="160"/>
      <c r="D376" s="160" t="s">
        <v>666</v>
      </c>
      <c r="E376" s="160"/>
      <c r="F376" s="160"/>
      <c r="G376" s="160"/>
      <c r="H376" s="160"/>
      <c r="I376" s="160"/>
      <c r="J376" s="160"/>
      <c r="K376" s="160"/>
      <c r="L376" s="160"/>
    </row>
    <row r="377" spans="1:12" x14ac:dyDescent="0.3">
      <c r="A377" s="22"/>
      <c r="B377" s="160"/>
      <c r="C377" s="160"/>
      <c r="D377" s="160" t="s">
        <v>667</v>
      </c>
      <c r="E377" s="160"/>
      <c r="F377" s="160"/>
      <c r="G377" s="160"/>
      <c r="H377" s="160"/>
      <c r="I377" s="160"/>
      <c r="J377" s="160"/>
      <c r="K377" s="160"/>
      <c r="L377" s="160"/>
    </row>
    <row r="378" spans="1:12" x14ac:dyDescent="0.3">
      <c r="A378" s="22"/>
      <c r="B378" s="160"/>
      <c r="C378" s="160"/>
      <c r="D378" s="160" t="s">
        <v>668</v>
      </c>
      <c r="E378" s="160"/>
      <c r="F378" s="160"/>
      <c r="G378" s="160"/>
      <c r="H378" s="160"/>
      <c r="I378" s="160"/>
      <c r="J378" s="160"/>
      <c r="K378" s="160"/>
      <c r="L378" s="160"/>
    </row>
    <row r="379" spans="1:12" x14ac:dyDescent="0.3">
      <c r="A379" s="22"/>
      <c r="B379" s="160"/>
      <c r="C379" s="160"/>
      <c r="D379" s="160" t="s">
        <v>669</v>
      </c>
      <c r="E379" s="160"/>
      <c r="F379" s="160"/>
      <c r="G379" s="160"/>
      <c r="H379" s="160"/>
      <c r="I379" s="160"/>
      <c r="J379" s="160"/>
      <c r="K379" s="160"/>
      <c r="L379" s="160"/>
    </row>
    <row r="380" spans="1:12" x14ac:dyDescent="0.3">
      <c r="A380" s="22"/>
      <c r="B380" s="160"/>
      <c r="C380" s="160"/>
      <c r="D380" s="160" t="s">
        <v>670</v>
      </c>
      <c r="E380" s="160"/>
      <c r="F380" s="160"/>
      <c r="G380" s="160"/>
      <c r="H380" s="160"/>
      <c r="I380" s="160"/>
      <c r="J380" s="160"/>
      <c r="K380" s="160"/>
      <c r="L380" s="160"/>
    </row>
    <row r="381" spans="1:12" x14ac:dyDescent="0.3">
      <c r="A381" s="22"/>
      <c r="B381" s="160"/>
      <c r="C381" s="160"/>
      <c r="D381" s="160" t="s">
        <v>671</v>
      </c>
      <c r="E381" s="160"/>
      <c r="F381" s="160"/>
      <c r="G381" s="160"/>
      <c r="H381" s="160"/>
      <c r="I381" s="160"/>
      <c r="J381" s="160"/>
      <c r="K381" s="160"/>
      <c r="L381" s="160"/>
    </row>
    <row r="382" spans="1:12" x14ac:dyDescent="0.3">
      <c r="A382" s="22"/>
      <c r="B382" s="160"/>
      <c r="C382" s="160"/>
      <c r="D382" s="160" t="s">
        <v>672</v>
      </c>
      <c r="E382" s="160"/>
      <c r="F382" s="160"/>
      <c r="G382" s="160"/>
      <c r="H382" s="160"/>
      <c r="I382" s="160"/>
      <c r="J382" s="160"/>
      <c r="K382" s="160"/>
      <c r="L382" s="160"/>
    </row>
  </sheetData>
  <mergeCells count="367">
    <mergeCell ref="D65:E65"/>
    <mergeCell ref="D66:E66"/>
    <mergeCell ref="K218:M218"/>
    <mergeCell ref="O218:Q218"/>
    <mergeCell ref="K219:M219"/>
    <mergeCell ref="O219:Q219"/>
    <mergeCell ref="K220:M220"/>
    <mergeCell ref="O220:Q220"/>
    <mergeCell ref="K221:M221"/>
    <mergeCell ref="O221:Q221"/>
    <mergeCell ref="K206:M206"/>
    <mergeCell ref="O206:Q206"/>
    <mergeCell ref="K207:M207"/>
    <mergeCell ref="O207:Q207"/>
    <mergeCell ref="K208:M208"/>
    <mergeCell ref="O208:Q208"/>
    <mergeCell ref="K209:M209"/>
    <mergeCell ref="O209:Q209"/>
    <mergeCell ref="K210:M210"/>
    <mergeCell ref="O210:Q210"/>
    <mergeCell ref="D198:Q200"/>
    <mergeCell ref="K188:M188"/>
    <mergeCell ref="O188:Q188"/>
    <mergeCell ref="K189:M189"/>
    <mergeCell ref="K222:M222"/>
    <mergeCell ref="O222:Q222"/>
    <mergeCell ref="K211:M211"/>
    <mergeCell ref="O211:Q211"/>
    <mergeCell ref="K212:M212"/>
    <mergeCell ref="O212:Q212"/>
    <mergeCell ref="K213:M213"/>
    <mergeCell ref="O213:Q213"/>
    <mergeCell ref="K214:M214"/>
    <mergeCell ref="O214:Q214"/>
    <mergeCell ref="K215:M215"/>
    <mergeCell ref="O215:Q215"/>
    <mergeCell ref="K191:M191"/>
    <mergeCell ref="O191:Q191"/>
    <mergeCell ref="R175:S175"/>
    <mergeCell ref="H176:J176"/>
    <mergeCell ref="K176:M176"/>
    <mergeCell ref="O176:Q176"/>
    <mergeCell ref="R179:S179"/>
    <mergeCell ref="K183:M183"/>
    <mergeCell ref="O183:Q183"/>
    <mergeCell ref="O189:Q189"/>
    <mergeCell ref="K190:M190"/>
    <mergeCell ref="O190:Q190"/>
    <mergeCell ref="K184:M184"/>
    <mergeCell ref="O184:Q184"/>
    <mergeCell ref="K186:M186"/>
    <mergeCell ref="O186:Q186"/>
    <mergeCell ref="K187:M187"/>
    <mergeCell ref="O187:Q187"/>
    <mergeCell ref="K173:M173"/>
    <mergeCell ref="O173:Q173"/>
    <mergeCell ref="R173:S173"/>
    <mergeCell ref="K174:M174"/>
    <mergeCell ref="O174:Q174"/>
    <mergeCell ref="R174:S174"/>
    <mergeCell ref="R177:S177"/>
    <mergeCell ref="K178:M178"/>
    <mergeCell ref="O178:Q178"/>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R160:S160"/>
    <mergeCell ref="H161:J161"/>
    <mergeCell ref="K161:M161"/>
    <mergeCell ref="O161:Q161"/>
    <mergeCell ref="R161:S161"/>
    <mergeCell ref="H162:J162"/>
    <mergeCell ref="K162:M162"/>
    <mergeCell ref="O162:Q162"/>
    <mergeCell ref="R162:S162"/>
    <mergeCell ref="H158:J158"/>
    <mergeCell ref="K158:M158"/>
    <mergeCell ref="O158:Q158"/>
    <mergeCell ref="H160:J160"/>
    <mergeCell ref="K160:M160"/>
    <mergeCell ref="O160:Q160"/>
    <mergeCell ref="K150:M150"/>
    <mergeCell ref="O150:Q150"/>
    <mergeCell ref="K153:M153"/>
    <mergeCell ref="O153:Q153"/>
    <mergeCell ref="K157:M157"/>
    <mergeCell ref="O157:Q157"/>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I140:J140"/>
    <mergeCell ref="K140:M140"/>
    <mergeCell ref="O140:Q140"/>
    <mergeCell ref="R140:S140"/>
    <mergeCell ref="K141:M141"/>
    <mergeCell ref="O141:Q141"/>
    <mergeCell ref="I137:J137"/>
    <mergeCell ref="K137:M137"/>
    <mergeCell ref="O137:Q137"/>
    <mergeCell ref="I138:J138"/>
    <mergeCell ref="K138:M138"/>
    <mergeCell ref="O138:Q138"/>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31:J131"/>
    <mergeCell ref="K131:M131"/>
    <mergeCell ref="O131:Q131"/>
    <mergeCell ref="I132:J132"/>
    <mergeCell ref="K132:M132"/>
    <mergeCell ref="O132:Q132"/>
    <mergeCell ref="I129:J129"/>
    <mergeCell ref="K129:M129"/>
    <mergeCell ref="O129:Q129"/>
    <mergeCell ref="I130:J130"/>
    <mergeCell ref="K130:M130"/>
    <mergeCell ref="O130:Q130"/>
    <mergeCell ref="K126:M126"/>
    <mergeCell ref="O126:Q126"/>
    <mergeCell ref="I128:J128"/>
    <mergeCell ref="K128:M128"/>
    <mergeCell ref="O128:Q128"/>
    <mergeCell ref="R128:S128"/>
    <mergeCell ref="K123:M123"/>
    <mergeCell ref="O123:Q123"/>
    <mergeCell ref="K124:M124"/>
    <mergeCell ref="O124:Q124"/>
    <mergeCell ref="K125:M125"/>
    <mergeCell ref="O125:Q125"/>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R112:S112"/>
    <mergeCell ref="K113:M113"/>
    <mergeCell ref="O113:Q113"/>
    <mergeCell ref="K114:M114"/>
    <mergeCell ref="O114:Q114"/>
    <mergeCell ref="K115:M115"/>
    <mergeCell ref="O115:Q115"/>
    <mergeCell ref="K109:M109"/>
    <mergeCell ref="O109:Q109"/>
    <mergeCell ref="K110:M110"/>
    <mergeCell ref="O110:Q110"/>
    <mergeCell ref="I112:J112"/>
    <mergeCell ref="K112:M112"/>
    <mergeCell ref="O112:Q112"/>
    <mergeCell ref="K106:M106"/>
    <mergeCell ref="O106:Q106"/>
    <mergeCell ref="K107:M107"/>
    <mergeCell ref="O107:Q107"/>
    <mergeCell ref="K108:M108"/>
    <mergeCell ref="O108:Q108"/>
    <mergeCell ref="I104:J104"/>
    <mergeCell ref="K104:M104"/>
    <mergeCell ref="O104:Q104"/>
    <mergeCell ref="R104:S104"/>
    <mergeCell ref="I105:J105"/>
    <mergeCell ref="K105:M105"/>
    <mergeCell ref="O105:Q105"/>
    <mergeCell ref="R105:S105"/>
    <mergeCell ref="R101:S101"/>
    <mergeCell ref="K102:M102"/>
    <mergeCell ref="O102:Q102"/>
    <mergeCell ref="K103:M103"/>
    <mergeCell ref="O103:Q103"/>
    <mergeCell ref="R103:S103"/>
    <mergeCell ref="K99:M99"/>
    <mergeCell ref="O99:Q99"/>
    <mergeCell ref="K100:M100"/>
    <mergeCell ref="O100:Q100"/>
    <mergeCell ref="K101:M101"/>
    <mergeCell ref="O101:Q101"/>
    <mergeCell ref="R95:S95"/>
    <mergeCell ref="K96:M96"/>
    <mergeCell ref="O96:Q96"/>
    <mergeCell ref="K97:M97"/>
    <mergeCell ref="O97:Q97"/>
    <mergeCell ref="K98:M98"/>
    <mergeCell ref="O98:Q98"/>
    <mergeCell ref="K93:M93"/>
    <mergeCell ref="O93:Q93"/>
    <mergeCell ref="K94:M94"/>
    <mergeCell ref="O94:Q94"/>
    <mergeCell ref="K95:M95"/>
    <mergeCell ref="O95:Q95"/>
    <mergeCell ref="K90:M90"/>
    <mergeCell ref="O90:Q90"/>
    <mergeCell ref="K91:M91"/>
    <mergeCell ref="O91:Q91"/>
    <mergeCell ref="K92:M92"/>
    <mergeCell ref="O92:Q92"/>
    <mergeCell ref="K87:M87"/>
    <mergeCell ref="O87:Q87"/>
    <mergeCell ref="K88:M88"/>
    <mergeCell ref="O88:Q88"/>
    <mergeCell ref="K89:M89"/>
    <mergeCell ref="O89:Q89"/>
    <mergeCell ref="I85:J85"/>
    <mergeCell ref="K85:M85"/>
    <mergeCell ref="O85:Q85"/>
    <mergeCell ref="R85:S85"/>
    <mergeCell ref="I86:J86"/>
    <mergeCell ref="K86:M86"/>
    <mergeCell ref="O86:Q86"/>
    <mergeCell ref="R86:S86"/>
    <mergeCell ref="I83:J83"/>
    <mergeCell ref="K83:M83"/>
    <mergeCell ref="O83:Q83"/>
    <mergeCell ref="I84:J84"/>
    <mergeCell ref="K84:M84"/>
    <mergeCell ref="O84:Q84"/>
    <mergeCell ref="I81:J81"/>
    <mergeCell ref="K81:M81"/>
    <mergeCell ref="O81:Q81"/>
    <mergeCell ref="I82:J82"/>
    <mergeCell ref="K82:M82"/>
    <mergeCell ref="O82:Q82"/>
    <mergeCell ref="I79:J79"/>
    <mergeCell ref="K79:M79"/>
    <mergeCell ref="O79:Q79"/>
    <mergeCell ref="R79:S79"/>
    <mergeCell ref="I80:J80"/>
    <mergeCell ref="K80:M80"/>
    <mergeCell ref="O80:Q80"/>
    <mergeCell ref="R80:S80"/>
    <mergeCell ref="R76:S76"/>
    <mergeCell ref="K77:M77"/>
    <mergeCell ref="O77:Q77"/>
    <mergeCell ref="R77:S77"/>
    <mergeCell ref="I78:J78"/>
    <mergeCell ref="K78:M78"/>
    <mergeCell ref="O78:Q78"/>
    <mergeCell ref="K74:M74"/>
    <mergeCell ref="O74:Q74"/>
    <mergeCell ref="I75:J75"/>
    <mergeCell ref="K75:M75"/>
    <mergeCell ref="O75:Q75"/>
    <mergeCell ref="I76:J76"/>
    <mergeCell ref="K76:M76"/>
    <mergeCell ref="O76:Q76"/>
    <mergeCell ref="P59:S59"/>
    <mergeCell ref="K64:M64"/>
    <mergeCell ref="O64:Q64"/>
    <mergeCell ref="K67:M67"/>
    <mergeCell ref="O67:Q67"/>
    <mergeCell ref="M70:N70"/>
    <mergeCell ref="P70:Q70"/>
    <mergeCell ref="K65:M65"/>
    <mergeCell ref="K66:M66"/>
    <mergeCell ref="D57:I57"/>
    <mergeCell ref="J57:K57"/>
    <mergeCell ref="D58:I58"/>
    <mergeCell ref="J58:K58"/>
    <mergeCell ref="J59:K59"/>
    <mergeCell ref="M59:N59"/>
    <mergeCell ref="D54:I54"/>
    <mergeCell ref="J54:K54"/>
    <mergeCell ref="D55:I55"/>
    <mergeCell ref="J55:K55"/>
    <mergeCell ref="D56:I56"/>
    <mergeCell ref="J56:K56"/>
    <mergeCell ref="D53:I53"/>
    <mergeCell ref="J53:K53"/>
    <mergeCell ref="H48:I48"/>
    <mergeCell ref="J48:K48"/>
    <mergeCell ref="M48:N48"/>
    <mergeCell ref="C29:D29"/>
    <mergeCell ref="C31:D31"/>
    <mergeCell ref="C32:D32"/>
    <mergeCell ref="P48:S48"/>
    <mergeCell ref="H49:I49"/>
    <mergeCell ref="J49:K49"/>
    <mergeCell ref="M49:N49"/>
    <mergeCell ref="P49:S49"/>
    <mergeCell ref="H46:I46"/>
    <mergeCell ref="J46:K46"/>
    <mergeCell ref="M46:N46"/>
    <mergeCell ref="P46:S46"/>
    <mergeCell ref="H47:I47"/>
    <mergeCell ref="P36:Q36"/>
    <mergeCell ref="F37:H37"/>
    <mergeCell ref="J40:K40"/>
    <mergeCell ref="P29:Q29"/>
    <mergeCell ref="P30:Q30"/>
    <mergeCell ref="D51:F51"/>
    <mergeCell ref="J51:K51"/>
    <mergeCell ref="D52:I52"/>
    <mergeCell ref="J52:K52"/>
    <mergeCell ref="F26:H26"/>
    <mergeCell ref="P27:Q27"/>
    <mergeCell ref="P28:Q28"/>
    <mergeCell ref="J47:K47"/>
    <mergeCell ref="M47:N47"/>
    <mergeCell ref="P47:S47"/>
    <mergeCell ref="E5:Q6"/>
    <mergeCell ref="P43:S43"/>
    <mergeCell ref="H44:I44"/>
    <mergeCell ref="J44:K44"/>
    <mergeCell ref="M44:N44"/>
    <mergeCell ref="P44:S44"/>
    <mergeCell ref="J45:K45"/>
    <mergeCell ref="M45:N45"/>
    <mergeCell ref="J41:K41"/>
    <mergeCell ref="M41:N41"/>
    <mergeCell ref="J42:K42"/>
    <mergeCell ref="M42:N42"/>
    <mergeCell ref="H43:I43"/>
    <mergeCell ref="J43:K43"/>
    <mergeCell ref="M43:N43"/>
    <mergeCell ref="P33:Q33"/>
    <mergeCell ref="F35:H35"/>
    <mergeCell ref="F36:H36"/>
  </mergeCells>
  <dataValidations count="18">
    <dataValidation type="custom" errorStyle="information" allowBlank="1" showInputMessage="1" showErrorMessage="1" error="The cell allows only numeric input" sqref="K64:K67 L67:M67" xr:uid="{7225CC74-AA73-4D08-91E1-AD89FA326060}">
      <formula1>IF(ISNUMBER(K64), K64, "")</formula1>
    </dataValidation>
    <dataValidation errorStyle="information" allowBlank="1" showInputMessage="1" showErrorMessage="1" error="The cell allows only numeric input" sqref="J43:K43 J46:K47" xr:uid="{37BDA5C2-61CE-4DC4-91F0-BC0F94B2CC3D}"/>
    <dataValidation type="custom" allowBlank="1" showInputMessage="1" showErrorMessage="1" sqref="F29:F30" xr:uid="{F8A7EC2D-DF66-4644-91B8-5905BD5929A5}">
      <formula1>IF(OR(ISNUMBER(F29), F29=0), F29, "")</formula1>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K184:M184 O184:Q184" xr:uid="{C4AE3540-6D71-4B04-A9BC-544305079C16}">
      <formula1>0</formula1>
    </dataValidation>
    <dataValidation type="whole" errorStyle="information" allowBlank="1" showInputMessage="1" showErrorMessage="1" errorTitle="Runways" error="Please indicate the number of runways (e.g. 1, 2, 3, 4, etc.)" sqref="J52:K52" xr:uid="{B30AF12A-DCAF-4711-AD21-C4DF39FE6A90}">
      <formula1>1</formula1>
      <formula2>60</formula2>
    </dataValidation>
    <dataValidation type="whole" errorStyle="information" allowBlank="1" showInputMessage="1" showErrorMessage="1" errorTitle="Air bridge gates" error="Please indicate the number of contact gates equiped with an air bridge" sqref="J53:K53" xr:uid="{24417838-8BD6-41A7-87C1-79380ADE6F54}">
      <formula1>0</formula1>
      <formula2>10000</formula2>
    </dataValidation>
    <dataValidation type="whole" errorStyle="information" allowBlank="1" showInputMessage="1" showErrorMessage="1" errorTitle="Numerical input" error="Please enter as a whole number" sqref="J54:K54" xr:uid="{4C2292DB-8C34-4EF3-A2FE-9074703D0516}">
      <formula1>0</formula1>
      <formula2>1000000</formula2>
    </dataValidation>
    <dataValidation allowBlank="1" showErrorMessage="1" sqref="K80:M80 O80:Q80" xr:uid="{D57E342F-5C63-4F05-AAEF-A5132B419674}"/>
    <dataValidation type="list" allowBlank="1" showInputMessage="1" showErrorMessage="1" sqref="F35:H35" xr:uid="{6B987AC1-ADE6-466F-88F4-916F87C53D82}">
      <formula1>$B$227:$B$232</formula1>
    </dataValidation>
    <dataValidation type="list" allowBlank="1" showInputMessage="1" showErrorMessage="1" sqref="F36:H36" xr:uid="{FC7F72EA-6DF1-438B-9DB9-FC04B54DC99A}">
      <formula1>$C$227:$C$236</formula1>
    </dataValidation>
    <dataValidation type="list" allowBlank="1" showInputMessage="1" showErrorMessage="1" sqref="P27:Q27" xr:uid="{B6C54839-D347-4639-9CF2-A219FDFB7DF4}">
      <formula1>$F$227:$F$229</formula1>
    </dataValidation>
    <dataValidation type="list" allowBlank="1" showInputMessage="1" showErrorMessage="1" sqref="P28:Q28" xr:uid="{6EF972D1-60AD-4AB6-9A32-191C50936B77}">
      <formula1>$G$227:$G$233</formula1>
    </dataValidation>
    <dataValidation type="list" allowBlank="1" showInputMessage="1" showErrorMessage="1" sqref="P29:Q29" xr:uid="{97E4EE12-62D3-4764-A5AF-E99FE0037CD1}">
      <formula1>$H$227:$H$231</formula1>
    </dataValidation>
    <dataValidation type="list" allowBlank="1" showInputMessage="1" showErrorMessage="1" sqref="P30:Q30" xr:uid="{DBA78ABD-5245-4237-8EE9-D732AC21391F}">
      <formula1>$I$227:$I$231</formula1>
    </dataValidation>
    <dataValidation type="list" allowBlank="1" showInputMessage="1" showErrorMessage="1" sqref="P36:Q36" xr:uid="{3A2937D4-B356-4B8A-B690-482B900ABFD5}">
      <formula1>$J$227:$J$228</formula1>
    </dataValidation>
    <dataValidation type="list" allowBlank="1" showInputMessage="1" showErrorMessage="1" sqref="M43:N49" xr:uid="{4FAAC976-C442-44B3-9BB8-531337E3BE8A}">
      <formula1>$E$227:$E$233</formula1>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A0B00451-270C-4F8E-8C43-D7AACE2472CC}">
      <formula1>K104</formula1>
      <formula2>0</formula2>
    </dataValidation>
    <dataValidation type="list" allowBlank="1" showInputMessage="1" showErrorMessage="1" sqref="F37:H37" xr:uid="{2287F931-82FC-4A89-B14D-08407A38FA6F}">
      <formula1>$D$227:$D$382</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C662-2D42-4C32-90EC-D8D8ED808E8C}">
  <dimension ref="B1:AB383"/>
  <sheetViews>
    <sheetView zoomScale="80" zoomScaleNormal="80" workbookViewId="0">
      <selection activeCell="P16" sqref="P16"/>
    </sheetView>
  </sheetViews>
  <sheetFormatPr defaultColWidth="8.81640625" defaultRowHeight="14" x14ac:dyDescent="0.3"/>
  <cols>
    <col min="1" max="1" width="2" style="13" customWidth="1"/>
    <col min="2" max="19" width="15.453125" style="45" customWidth="1"/>
    <col min="20" max="20" width="8.81640625" style="13"/>
    <col min="21" max="21" width="23.7265625" style="109" customWidth="1"/>
    <col min="22" max="22" width="34.54296875" style="109" customWidth="1"/>
    <col min="23" max="23" width="23.7265625" style="109" customWidth="1"/>
    <col min="24" max="24" width="14" style="4" customWidth="1"/>
    <col min="25" max="28" width="8.81640625" style="4"/>
    <col min="29" max="16384" width="8.81640625" style="13"/>
  </cols>
  <sheetData>
    <row r="1" spans="2:28" s="1" customFormat="1" ht="9.75" customHeight="1" thickBot="1" x14ac:dyDescent="0.35">
      <c r="B1" s="47"/>
      <c r="C1" s="47"/>
      <c r="D1" s="47"/>
      <c r="E1" s="47"/>
      <c r="F1" s="47"/>
      <c r="G1" s="47"/>
      <c r="H1" s="47"/>
      <c r="I1" s="47"/>
      <c r="J1" s="47"/>
      <c r="K1" s="47"/>
      <c r="L1" s="47"/>
      <c r="M1" s="47"/>
      <c r="N1" s="47"/>
      <c r="O1" s="47"/>
      <c r="P1" s="47"/>
      <c r="Q1" s="47"/>
      <c r="R1" s="47"/>
      <c r="S1" s="47"/>
      <c r="U1" s="108"/>
      <c r="V1" s="108"/>
      <c r="W1" s="108"/>
      <c r="X1" s="2"/>
      <c r="Y1" s="2"/>
      <c r="Z1" s="2"/>
      <c r="AA1" s="2"/>
      <c r="AB1" s="2"/>
    </row>
    <row r="2" spans="2:28" s="3" customFormat="1" ht="14.25" customHeight="1" thickTop="1" x14ac:dyDescent="0.3">
      <c r="B2" s="48"/>
      <c r="C2" s="49"/>
      <c r="D2" s="49"/>
      <c r="E2" s="49"/>
      <c r="F2" s="49"/>
      <c r="G2" s="49"/>
      <c r="H2" s="49"/>
      <c r="I2" s="49"/>
      <c r="J2" s="49"/>
      <c r="K2" s="49"/>
      <c r="L2" s="49"/>
      <c r="M2" s="49"/>
      <c r="N2" s="49"/>
      <c r="O2" s="49"/>
      <c r="P2" s="49"/>
      <c r="Q2" s="49"/>
      <c r="R2" s="49"/>
      <c r="S2" s="50"/>
      <c r="U2" s="109"/>
      <c r="V2" s="109"/>
      <c r="W2" s="109"/>
      <c r="X2" s="4"/>
      <c r="Y2" s="4"/>
      <c r="Z2" s="4"/>
      <c r="AA2" s="4"/>
      <c r="AB2" s="4"/>
    </row>
    <row r="3" spans="2:28" s="3" customFormat="1" ht="13.5" customHeight="1" x14ac:dyDescent="0.3">
      <c r="B3" s="51"/>
      <c r="C3" s="8"/>
      <c r="D3" s="8"/>
      <c r="E3" s="8"/>
      <c r="F3" s="8"/>
      <c r="G3" s="8"/>
      <c r="H3" s="8"/>
      <c r="I3" s="8"/>
      <c r="J3" s="8"/>
      <c r="K3" s="8"/>
      <c r="L3" s="8"/>
      <c r="M3" s="8"/>
      <c r="N3" s="8"/>
      <c r="O3" s="8"/>
      <c r="P3" s="8"/>
      <c r="Q3" s="8"/>
      <c r="R3" s="8"/>
      <c r="S3" s="52"/>
      <c r="U3" s="110"/>
      <c r="V3" s="110"/>
      <c r="W3" s="110"/>
      <c r="X3" s="110"/>
      <c r="Y3" s="4"/>
      <c r="Z3" s="4"/>
      <c r="AA3" s="4"/>
      <c r="AB3" s="4"/>
    </row>
    <row r="4" spans="2:28" s="3" customFormat="1" ht="14.25" customHeight="1" x14ac:dyDescent="0.3">
      <c r="B4" s="51"/>
      <c r="C4" s="8"/>
      <c r="D4" s="8"/>
      <c r="E4" s="8"/>
      <c r="F4" s="8"/>
      <c r="G4" s="8"/>
      <c r="H4" s="8"/>
      <c r="I4" s="8"/>
      <c r="J4" s="8"/>
      <c r="K4" s="8"/>
      <c r="L4" s="8"/>
      <c r="M4" s="8"/>
      <c r="N4" s="8"/>
      <c r="O4" s="8"/>
      <c r="P4" s="8"/>
      <c r="Q4" s="8"/>
      <c r="R4" s="8"/>
      <c r="S4" s="52"/>
      <c r="U4" s="110"/>
      <c r="V4" s="110"/>
      <c r="W4" s="110"/>
      <c r="X4" s="110"/>
      <c r="Y4" s="4"/>
      <c r="Z4" s="4"/>
      <c r="AA4" s="4"/>
      <c r="AB4" s="4"/>
    </row>
    <row r="5" spans="2:28" s="3" customFormat="1" ht="13.5" customHeight="1" x14ac:dyDescent="0.3">
      <c r="B5" s="51"/>
      <c r="C5" s="8"/>
      <c r="D5" s="8"/>
      <c r="E5" s="400" t="s">
        <v>1566</v>
      </c>
      <c r="F5" s="400"/>
      <c r="G5" s="400"/>
      <c r="H5" s="400"/>
      <c r="I5" s="400"/>
      <c r="J5" s="400"/>
      <c r="K5" s="400"/>
      <c r="L5" s="400"/>
      <c r="M5" s="400"/>
      <c r="N5" s="400"/>
      <c r="O5" s="400"/>
      <c r="P5" s="400"/>
      <c r="Q5" s="400"/>
      <c r="R5" s="8"/>
      <c r="S5" s="52"/>
      <c r="U5" s="109"/>
      <c r="V5" s="109"/>
      <c r="W5" s="109"/>
      <c r="X5" s="4"/>
      <c r="Y5" s="4"/>
      <c r="Z5" s="4"/>
      <c r="AA5" s="4"/>
      <c r="AB5" s="4"/>
    </row>
    <row r="6" spans="2:28" s="3" customFormat="1" ht="21.75" customHeight="1" x14ac:dyDescent="0.3">
      <c r="B6" s="54"/>
      <c r="C6" s="5"/>
      <c r="D6" s="5"/>
      <c r="E6" s="400"/>
      <c r="F6" s="400"/>
      <c r="G6" s="400"/>
      <c r="H6" s="400"/>
      <c r="I6" s="400"/>
      <c r="J6" s="400"/>
      <c r="K6" s="400"/>
      <c r="L6" s="400"/>
      <c r="M6" s="400"/>
      <c r="N6" s="400"/>
      <c r="O6" s="400"/>
      <c r="P6" s="400"/>
      <c r="Q6" s="400"/>
      <c r="R6" s="5"/>
      <c r="S6" s="55"/>
      <c r="U6" s="109"/>
      <c r="V6" s="109"/>
      <c r="W6" s="109"/>
      <c r="X6" s="4"/>
      <c r="Y6" s="4"/>
      <c r="Z6" s="4"/>
      <c r="AA6" s="4"/>
      <c r="AB6" s="4"/>
    </row>
    <row r="7" spans="2:28" s="3" customFormat="1" x14ac:dyDescent="0.3">
      <c r="B7" s="54"/>
      <c r="C7" s="5"/>
      <c r="D7" s="5"/>
      <c r="E7" s="5"/>
      <c r="F7" s="5"/>
      <c r="G7" s="5"/>
      <c r="H7" s="5"/>
      <c r="I7" s="5"/>
      <c r="J7" s="5"/>
      <c r="K7" s="5"/>
      <c r="L7" s="5"/>
      <c r="M7" s="5"/>
      <c r="N7" s="5"/>
      <c r="O7" s="84"/>
      <c r="P7" s="5"/>
      <c r="Q7" s="5"/>
      <c r="R7" s="5"/>
      <c r="S7" s="55"/>
      <c r="U7" s="109"/>
      <c r="V7" s="109"/>
      <c r="W7" s="109"/>
      <c r="X7" s="4"/>
      <c r="Y7" s="4"/>
      <c r="Z7" s="4"/>
      <c r="AA7" s="4"/>
      <c r="AB7" s="4"/>
    </row>
    <row r="8" spans="2:28" s="3" customFormat="1" x14ac:dyDescent="0.3">
      <c r="B8" s="54"/>
      <c r="C8" s="5"/>
      <c r="D8" s="5"/>
      <c r="E8" s="5" t="s">
        <v>1567</v>
      </c>
      <c r="F8" s="5"/>
      <c r="G8" s="5"/>
      <c r="H8" s="5"/>
      <c r="I8" s="5"/>
      <c r="J8" s="5"/>
      <c r="K8" s="5"/>
      <c r="L8" s="5"/>
      <c r="M8" s="5"/>
      <c r="N8" s="5"/>
      <c r="O8" s="84"/>
      <c r="P8" s="5"/>
      <c r="Q8" s="5"/>
      <c r="R8" s="5"/>
      <c r="S8" s="55"/>
      <c r="U8" s="109"/>
      <c r="V8" s="109"/>
      <c r="W8" s="109"/>
      <c r="X8" s="4"/>
      <c r="Y8" s="4"/>
      <c r="Z8" s="4"/>
      <c r="AA8" s="4"/>
      <c r="AB8" s="4"/>
    </row>
    <row r="9" spans="2:28" s="3" customFormat="1" x14ac:dyDescent="0.3">
      <c r="B9" s="54"/>
      <c r="C9" s="88"/>
      <c r="D9" s="88"/>
      <c r="E9" s="88"/>
      <c r="F9" s="5"/>
      <c r="G9" s="7"/>
      <c r="H9" s="5"/>
      <c r="I9" s="5"/>
      <c r="J9" s="5"/>
      <c r="K9" s="5"/>
      <c r="L9" s="5"/>
      <c r="M9" s="5"/>
      <c r="N9" s="5"/>
      <c r="O9" s="5"/>
      <c r="P9" s="5"/>
      <c r="Q9" s="5"/>
      <c r="R9" s="5"/>
      <c r="S9" s="55"/>
      <c r="U9" s="109"/>
      <c r="V9" s="109"/>
      <c r="W9" s="109"/>
      <c r="X9" s="4"/>
      <c r="Y9" s="4"/>
      <c r="Z9" s="4"/>
      <c r="AA9" s="4"/>
      <c r="AB9" s="4"/>
    </row>
    <row r="10" spans="2:28" s="3" customFormat="1" x14ac:dyDescent="0.3">
      <c r="B10" s="54"/>
      <c r="C10" s="5"/>
      <c r="D10" s="5"/>
      <c r="E10" s="88" t="s">
        <v>1399</v>
      </c>
      <c r="F10" s="5"/>
      <c r="G10" s="7"/>
      <c r="H10" s="5"/>
      <c r="I10" s="5"/>
      <c r="J10" s="5"/>
      <c r="K10" s="5"/>
      <c r="L10" s="5"/>
      <c r="M10" s="5"/>
      <c r="N10" s="5"/>
      <c r="O10" s="5"/>
      <c r="P10" s="5"/>
      <c r="Q10" s="5"/>
      <c r="R10" s="5"/>
      <c r="S10" s="55"/>
      <c r="U10" s="109"/>
      <c r="V10" s="109"/>
      <c r="W10" s="109"/>
      <c r="X10" s="4"/>
      <c r="Y10" s="4"/>
      <c r="Z10" s="4"/>
      <c r="AA10" s="4"/>
      <c r="AB10" s="4"/>
    </row>
    <row r="11" spans="2:28" s="3" customFormat="1" x14ac:dyDescent="0.3">
      <c r="B11" s="54"/>
      <c r="C11" s="85"/>
      <c r="D11" s="85"/>
      <c r="E11" s="5" t="s">
        <v>1400</v>
      </c>
      <c r="F11" s="5"/>
      <c r="G11" s="6"/>
      <c r="H11" s="7"/>
      <c r="I11" s="5"/>
      <c r="J11" s="5"/>
      <c r="K11" s="5"/>
      <c r="L11" s="5"/>
      <c r="M11" s="5"/>
      <c r="N11" s="5"/>
      <c r="O11" s="5"/>
      <c r="P11" s="5"/>
      <c r="Q11" s="5"/>
      <c r="R11" s="5"/>
      <c r="S11" s="55"/>
      <c r="U11" s="109"/>
      <c r="V11" s="109"/>
      <c r="W11" s="109"/>
      <c r="X11" s="4"/>
      <c r="Y11" s="4"/>
      <c r="Z11" s="4"/>
      <c r="AA11" s="4"/>
      <c r="AB11" s="4"/>
    </row>
    <row r="12" spans="2:28" s="3" customFormat="1" x14ac:dyDescent="0.3">
      <c r="B12" s="54"/>
      <c r="C12" s="85"/>
      <c r="D12" s="85"/>
      <c r="E12" s="85" t="s">
        <v>2</v>
      </c>
      <c r="F12" s="6" t="s">
        <v>1401</v>
      </c>
      <c r="G12" s="6"/>
      <c r="H12" s="7"/>
      <c r="I12" s="5"/>
      <c r="J12" s="5"/>
      <c r="K12" s="5"/>
      <c r="L12" s="5"/>
      <c r="M12" s="5"/>
      <c r="N12" s="5"/>
      <c r="O12" s="5"/>
      <c r="P12" s="5"/>
      <c r="Q12" s="5"/>
      <c r="R12" s="5"/>
      <c r="S12" s="55"/>
      <c r="U12" s="109"/>
      <c r="V12" s="109"/>
      <c r="W12" s="109"/>
      <c r="X12" s="4"/>
      <c r="Y12" s="4"/>
      <c r="Z12" s="4"/>
      <c r="AA12" s="4"/>
      <c r="AB12" s="4"/>
    </row>
    <row r="13" spans="2:28" s="3" customFormat="1" x14ac:dyDescent="0.3">
      <c r="B13" s="54"/>
      <c r="C13" s="85"/>
      <c r="D13" s="85"/>
      <c r="E13" s="85" t="s">
        <v>2</v>
      </c>
      <c r="F13" s="6" t="s">
        <v>1402</v>
      </c>
      <c r="G13" s="6"/>
      <c r="H13" s="7"/>
      <c r="I13" s="5"/>
      <c r="J13" s="5"/>
      <c r="K13" s="5"/>
      <c r="L13" s="5"/>
      <c r="M13" s="5"/>
      <c r="N13" s="5"/>
      <c r="O13" s="5"/>
      <c r="P13" s="5"/>
      <c r="Q13" s="5"/>
      <c r="R13" s="5"/>
      <c r="S13" s="55"/>
      <c r="U13" s="109"/>
      <c r="V13" s="109"/>
      <c r="W13" s="109"/>
      <c r="X13" s="4"/>
      <c r="Y13" s="4"/>
      <c r="Z13" s="4"/>
      <c r="AA13" s="4"/>
      <c r="AB13" s="4"/>
    </row>
    <row r="14" spans="2:28" s="3" customFormat="1" x14ac:dyDescent="0.3">
      <c r="B14" s="54"/>
      <c r="C14" s="85"/>
      <c r="D14" s="85"/>
      <c r="E14" s="85" t="s">
        <v>2</v>
      </c>
      <c r="F14" s="6" t="s">
        <v>1403</v>
      </c>
      <c r="G14" s="6"/>
      <c r="H14" s="7"/>
      <c r="I14" s="5"/>
      <c r="J14" s="5"/>
      <c r="K14" s="5"/>
      <c r="L14" s="5"/>
      <c r="M14" s="5"/>
      <c r="N14" s="5"/>
      <c r="O14" s="5"/>
      <c r="P14" s="5"/>
      <c r="Q14" s="5"/>
      <c r="R14" s="5"/>
      <c r="S14" s="55"/>
      <c r="U14" s="109"/>
      <c r="V14" s="109"/>
      <c r="W14" s="109"/>
      <c r="X14" s="4"/>
      <c r="Y14" s="4"/>
      <c r="Z14" s="4"/>
      <c r="AA14" s="4"/>
      <c r="AB14" s="4"/>
    </row>
    <row r="15" spans="2:28" s="3" customFormat="1" x14ac:dyDescent="0.3">
      <c r="B15" s="54"/>
      <c r="C15" s="5"/>
      <c r="D15" s="5"/>
      <c r="E15" s="85" t="s">
        <v>2</v>
      </c>
      <c r="F15" s="6" t="s">
        <v>1404</v>
      </c>
      <c r="G15" s="7"/>
      <c r="H15" s="5"/>
      <c r="I15" s="5"/>
      <c r="J15" s="5"/>
      <c r="K15" s="5"/>
      <c r="L15" s="5"/>
      <c r="M15" s="5"/>
      <c r="N15" s="5"/>
      <c r="O15" s="5"/>
      <c r="P15" s="5"/>
      <c r="Q15" s="5"/>
      <c r="R15" s="5"/>
      <c r="S15" s="55"/>
      <c r="U15" s="109"/>
      <c r="V15" s="109"/>
      <c r="W15" s="109"/>
      <c r="X15" s="4"/>
      <c r="Y15" s="4"/>
      <c r="Z15" s="4"/>
      <c r="AA15" s="4"/>
      <c r="AB15" s="4"/>
    </row>
    <row r="16" spans="2:28" s="3" customFormat="1" x14ac:dyDescent="0.3">
      <c r="B16" s="54"/>
      <c r="C16" s="5"/>
      <c r="D16" s="5"/>
      <c r="E16" s="5"/>
      <c r="F16" s="5" t="s">
        <v>1405</v>
      </c>
      <c r="G16" s="7"/>
      <c r="H16" s="5"/>
      <c r="I16" s="5"/>
      <c r="J16" s="5"/>
      <c r="K16" s="5"/>
      <c r="L16" s="5"/>
      <c r="M16" s="5"/>
      <c r="N16" s="5"/>
      <c r="O16" s="5"/>
      <c r="P16" s="5"/>
      <c r="Q16" s="5"/>
      <c r="R16" s="5"/>
      <c r="S16" s="55"/>
      <c r="U16" s="109"/>
      <c r="V16" s="109"/>
      <c r="W16" s="109"/>
      <c r="X16" s="4"/>
      <c r="Y16" s="4"/>
      <c r="Z16" s="4"/>
      <c r="AA16" s="4"/>
      <c r="AB16" s="4"/>
    </row>
    <row r="17" spans="2:28" s="3" customFormat="1" x14ac:dyDescent="0.3">
      <c r="B17" s="54"/>
      <c r="C17" s="5"/>
      <c r="D17" s="5"/>
      <c r="E17" s="5" t="s">
        <v>1406</v>
      </c>
      <c r="F17" s="5"/>
      <c r="G17" s="7"/>
      <c r="H17" s="5"/>
      <c r="I17" s="5"/>
      <c r="J17" s="5"/>
      <c r="K17" s="5"/>
      <c r="L17" s="5"/>
      <c r="M17" s="5"/>
      <c r="N17" s="5"/>
      <c r="O17" s="5"/>
      <c r="P17" s="5"/>
      <c r="Q17" s="5"/>
      <c r="R17" s="5"/>
      <c r="S17" s="55"/>
      <c r="U17" s="109"/>
      <c r="V17" s="109"/>
      <c r="W17" s="109"/>
      <c r="X17" s="4"/>
      <c r="Y17" s="4"/>
      <c r="Z17" s="4"/>
      <c r="AA17" s="4"/>
      <c r="AB17" s="4"/>
    </row>
    <row r="18" spans="2:28" s="3" customFormat="1" x14ac:dyDescent="0.3">
      <c r="B18" s="54"/>
      <c r="C18" s="5"/>
      <c r="D18" s="5"/>
      <c r="E18" s="5"/>
      <c r="F18" s="5"/>
      <c r="G18" s="7"/>
      <c r="H18" s="5"/>
      <c r="I18" s="5"/>
      <c r="J18" s="5"/>
      <c r="K18" s="5"/>
      <c r="L18" s="5"/>
      <c r="M18" s="5"/>
      <c r="N18" s="5"/>
      <c r="O18" s="5"/>
      <c r="P18" s="5"/>
      <c r="Q18" s="5"/>
      <c r="R18" s="5"/>
      <c r="S18" s="55"/>
      <c r="U18" s="109"/>
      <c r="V18" s="109"/>
      <c r="W18" s="109"/>
      <c r="X18" s="4"/>
      <c r="Y18" s="4"/>
      <c r="Z18" s="4"/>
      <c r="AA18" s="4"/>
      <c r="AB18" s="4"/>
    </row>
    <row r="19" spans="2:28" s="3" customFormat="1" x14ac:dyDescent="0.3">
      <c r="B19" s="54"/>
      <c r="C19" s="5"/>
      <c r="D19" s="5"/>
      <c r="E19" s="5"/>
      <c r="F19" s="5"/>
      <c r="G19" s="7"/>
      <c r="H19" s="5"/>
      <c r="I19" s="5"/>
      <c r="J19" s="5"/>
      <c r="K19" s="5"/>
      <c r="L19" s="5"/>
      <c r="M19" s="5"/>
      <c r="N19" s="5"/>
      <c r="O19" s="5"/>
      <c r="P19" s="5"/>
      <c r="Q19" s="5"/>
      <c r="R19" s="5"/>
      <c r="S19" s="55"/>
      <c r="U19" s="109"/>
      <c r="V19" s="109"/>
      <c r="W19" s="109"/>
      <c r="X19" s="4"/>
      <c r="Y19" s="4"/>
      <c r="Z19" s="4"/>
      <c r="AA19" s="4"/>
      <c r="AB19" s="4"/>
    </row>
    <row r="20" spans="2:28" s="3" customFormat="1" ht="15.75" customHeight="1" x14ac:dyDescent="0.3">
      <c r="B20" s="54"/>
      <c r="C20" s="5"/>
      <c r="D20" s="31"/>
      <c r="E20" s="25" t="s">
        <v>1407</v>
      </c>
      <c r="F20" s="25"/>
      <c r="G20" s="25"/>
      <c r="H20" s="25"/>
      <c r="I20" s="25"/>
      <c r="J20" s="25"/>
      <c r="K20" s="25"/>
      <c r="L20" s="25"/>
      <c r="M20" s="5"/>
      <c r="N20" s="5"/>
      <c r="O20" s="31"/>
      <c r="P20" s="31"/>
      <c r="Q20" s="31"/>
      <c r="R20" s="5"/>
      <c r="S20" s="55"/>
      <c r="U20" s="109"/>
      <c r="V20" s="109"/>
      <c r="W20" s="109"/>
      <c r="X20" s="4"/>
      <c r="Y20" s="4"/>
      <c r="Z20" s="4"/>
      <c r="AA20" s="4"/>
      <c r="AB20" s="4"/>
    </row>
    <row r="21" spans="2:28" s="3" customFormat="1" ht="14.5" thickBot="1" x14ac:dyDescent="0.35">
      <c r="B21" s="56"/>
      <c r="C21" s="44"/>
      <c r="D21" s="44"/>
      <c r="E21" s="44"/>
      <c r="F21" s="44"/>
      <c r="G21" s="44"/>
      <c r="H21" s="44"/>
      <c r="I21" s="44"/>
      <c r="J21" s="44"/>
      <c r="K21" s="44"/>
      <c r="L21" s="44"/>
      <c r="M21" s="44"/>
      <c r="N21" s="44"/>
      <c r="O21" s="44"/>
      <c r="P21" s="44"/>
      <c r="Q21" s="44"/>
      <c r="R21" s="44"/>
      <c r="S21" s="57"/>
      <c r="U21" s="109"/>
      <c r="V21" s="109"/>
      <c r="W21" s="109"/>
      <c r="X21" s="4"/>
      <c r="Y21" s="4"/>
      <c r="Z21" s="4"/>
      <c r="AA21" s="4"/>
      <c r="AB21" s="4"/>
    </row>
    <row r="22" spans="2:28" s="3" customFormat="1" ht="15" thickTop="1" thickBot="1" x14ac:dyDescent="0.35">
      <c r="B22" s="58"/>
      <c r="C22" s="45"/>
      <c r="D22" s="45"/>
      <c r="E22" s="45"/>
      <c r="F22" s="45"/>
      <c r="G22" s="45"/>
      <c r="H22" s="45"/>
      <c r="I22" s="45"/>
      <c r="J22" s="45"/>
      <c r="K22" s="45"/>
      <c r="L22" s="45"/>
      <c r="M22" s="45"/>
      <c r="N22" s="45"/>
      <c r="O22" s="45"/>
      <c r="P22" s="45"/>
      <c r="Q22" s="45"/>
      <c r="R22" s="45"/>
      <c r="S22" s="45"/>
      <c r="U22" s="109"/>
      <c r="V22" s="109"/>
      <c r="W22" s="109"/>
      <c r="X22" s="4"/>
      <c r="Y22" s="4"/>
      <c r="Z22" s="4"/>
      <c r="AA22" s="4"/>
      <c r="AB22" s="4"/>
    </row>
    <row r="23" spans="2:28" s="3" customFormat="1" x14ac:dyDescent="0.3">
      <c r="B23" s="59"/>
      <c r="C23" s="60"/>
      <c r="D23" s="60"/>
      <c r="E23" s="60"/>
      <c r="F23" s="60"/>
      <c r="G23" s="60"/>
      <c r="H23" s="60"/>
      <c r="I23" s="60"/>
      <c r="J23" s="60"/>
      <c r="K23" s="60"/>
      <c r="L23" s="60"/>
      <c r="M23" s="60"/>
      <c r="N23" s="60"/>
      <c r="O23" s="60"/>
      <c r="P23" s="60"/>
      <c r="Q23" s="60"/>
      <c r="R23" s="60"/>
      <c r="S23" s="61"/>
      <c r="U23" s="109"/>
      <c r="V23" s="109"/>
      <c r="W23" s="109"/>
      <c r="X23" s="4"/>
      <c r="Y23" s="4"/>
      <c r="Z23" s="4"/>
      <c r="AA23" s="4"/>
      <c r="AB23" s="4"/>
    </row>
    <row r="24" spans="2:28" s="3" customFormat="1" ht="18" x14ac:dyDescent="0.4">
      <c r="B24" s="41"/>
      <c r="C24" s="100" t="s">
        <v>1408</v>
      </c>
      <c r="D24" s="5"/>
      <c r="E24" s="5"/>
      <c r="F24" s="5"/>
      <c r="G24" s="5"/>
      <c r="H24" s="5"/>
      <c r="I24" s="5"/>
      <c r="J24" s="5"/>
      <c r="K24" s="5"/>
      <c r="L24" s="5"/>
      <c r="M24" s="5"/>
      <c r="N24" s="5"/>
      <c r="O24" s="5"/>
      <c r="P24" s="5"/>
      <c r="Q24" s="5"/>
      <c r="R24" s="5"/>
      <c r="S24" s="42"/>
      <c r="U24" s="109"/>
      <c r="V24" s="109"/>
      <c r="W24" s="109"/>
      <c r="X24" s="4"/>
      <c r="Y24" s="4"/>
      <c r="Z24" s="4"/>
      <c r="AA24" s="4"/>
      <c r="AB24" s="4"/>
    </row>
    <row r="25" spans="2:28" s="3" customFormat="1" x14ac:dyDescent="0.3">
      <c r="B25" s="41"/>
      <c r="C25" s="5"/>
      <c r="D25" s="7"/>
      <c r="E25" s="5"/>
      <c r="F25" s="5"/>
      <c r="G25" s="5"/>
      <c r="H25" s="5"/>
      <c r="I25" s="5"/>
      <c r="J25" s="8"/>
      <c r="K25" s="8"/>
      <c r="L25" s="7"/>
      <c r="M25" s="5"/>
      <c r="N25" s="89"/>
      <c r="O25" s="5"/>
      <c r="P25" s="5"/>
      <c r="Q25" s="5"/>
      <c r="R25" s="5"/>
      <c r="S25" s="42"/>
      <c r="U25" s="109"/>
      <c r="V25" s="109"/>
      <c r="W25" s="109"/>
      <c r="X25" s="4"/>
      <c r="Y25" s="4"/>
      <c r="Z25" s="4"/>
      <c r="AA25" s="4"/>
      <c r="AB25" s="4"/>
    </row>
    <row r="26" spans="2:28" s="3" customFormat="1" x14ac:dyDescent="0.3">
      <c r="B26" s="41"/>
      <c r="C26" s="8" t="s">
        <v>1409</v>
      </c>
      <c r="D26" s="5"/>
      <c r="E26" s="5"/>
      <c r="F26" s="330"/>
      <c r="G26" s="331"/>
      <c r="H26" s="332"/>
      <c r="I26" s="5"/>
      <c r="J26" s="8"/>
      <c r="K26" s="8"/>
      <c r="L26" s="7"/>
      <c r="M26" s="5"/>
      <c r="N26" s="89"/>
      <c r="O26" s="5"/>
      <c r="P26" s="5"/>
      <c r="Q26" s="5"/>
      <c r="R26" s="5"/>
      <c r="S26" s="42"/>
      <c r="U26" s="109"/>
      <c r="V26" s="109"/>
      <c r="W26" s="109"/>
      <c r="X26" s="4"/>
      <c r="Y26" s="4"/>
      <c r="Z26" s="4"/>
      <c r="AA26" s="4"/>
      <c r="AB26" s="4"/>
    </row>
    <row r="27" spans="2:28" s="3" customFormat="1" x14ac:dyDescent="0.3">
      <c r="B27" s="41"/>
      <c r="C27" s="8"/>
      <c r="D27" s="5"/>
      <c r="E27" s="5"/>
      <c r="F27" s="23"/>
      <c r="G27" s="23"/>
      <c r="H27" s="23"/>
      <c r="I27" s="5"/>
      <c r="J27" s="8" t="s">
        <v>1423</v>
      </c>
      <c r="K27" s="8"/>
      <c r="L27" s="7"/>
      <c r="M27" s="5"/>
      <c r="N27" s="5"/>
      <c r="O27" s="5"/>
      <c r="P27" s="262"/>
      <c r="Q27" s="264"/>
      <c r="R27" s="5"/>
      <c r="S27" s="42"/>
      <c r="U27" s="109"/>
      <c r="V27" s="109"/>
      <c r="W27" s="109"/>
      <c r="X27" s="4"/>
      <c r="Y27" s="4"/>
      <c r="Z27" s="4"/>
      <c r="AA27" s="4"/>
      <c r="AB27" s="4"/>
    </row>
    <row r="28" spans="2:28" s="3" customFormat="1" x14ac:dyDescent="0.3">
      <c r="B28" s="41"/>
      <c r="C28" s="8" t="s">
        <v>1416</v>
      </c>
      <c r="D28" s="7"/>
      <c r="E28" s="5"/>
      <c r="F28" s="89">
        <v>2025</v>
      </c>
      <c r="G28" s="31" t="str">
        <f>IF(ISTEXT(#REF!),#REF!, "")</f>
        <v/>
      </c>
      <c r="H28" s="89">
        <v>2024</v>
      </c>
      <c r="I28" s="5"/>
      <c r="J28" s="5" t="s">
        <v>1424</v>
      </c>
      <c r="K28" s="8"/>
      <c r="L28" s="7"/>
      <c r="M28" s="5"/>
      <c r="N28" s="5"/>
      <c r="O28" s="5"/>
      <c r="P28" s="262"/>
      <c r="Q28" s="264"/>
      <c r="R28" s="5"/>
      <c r="S28" s="42"/>
      <c r="U28" s="109"/>
      <c r="V28" s="109"/>
      <c r="W28" s="109"/>
      <c r="X28" s="4"/>
      <c r="Y28" s="4"/>
      <c r="Z28" s="4"/>
      <c r="AA28" s="4"/>
      <c r="AB28" s="4"/>
    </row>
    <row r="29" spans="2:28" s="3" customFormat="1" x14ac:dyDescent="0.3">
      <c r="B29" s="41"/>
      <c r="C29" s="5" t="s">
        <v>1414</v>
      </c>
      <c r="D29" s="5"/>
      <c r="E29" s="36"/>
      <c r="F29" s="62"/>
      <c r="G29" s="31"/>
      <c r="H29" s="173"/>
      <c r="I29" s="5"/>
      <c r="J29" s="6" t="s">
        <v>1425</v>
      </c>
      <c r="K29" s="5"/>
      <c r="L29" s="5"/>
      <c r="M29" s="36"/>
      <c r="N29" s="5"/>
      <c r="O29" s="5"/>
      <c r="P29" s="262"/>
      <c r="Q29" s="264"/>
      <c r="R29" s="5"/>
      <c r="S29" s="42"/>
      <c r="U29" s="109"/>
      <c r="V29" s="109"/>
      <c r="W29" s="109"/>
      <c r="X29" s="4"/>
      <c r="Y29" s="4"/>
      <c r="Z29" s="4"/>
      <c r="AA29" s="4"/>
      <c r="AB29" s="4"/>
    </row>
    <row r="30" spans="2:28" s="3" customFormat="1" x14ac:dyDescent="0.3">
      <c r="B30" s="41"/>
      <c r="C30" s="5" t="s">
        <v>1415</v>
      </c>
      <c r="D30" s="5"/>
      <c r="E30" s="36"/>
      <c r="F30" s="62"/>
      <c r="G30" s="31"/>
      <c r="H30" s="173"/>
      <c r="I30" s="5"/>
      <c r="J30" s="6" t="s">
        <v>1426</v>
      </c>
      <c r="K30" s="5"/>
      <c r="L30" s="5"/>
      <c r="M30" s="5"/>
      <c r="N30" s="5"/>
      <c r="O30" s="5"/>
      <c r="P30" s="262"/>
      <c r="Q30" s="264"/>
      <c r="R30" s="5"/>
      <c r="S30" s="42"/>
      <c r="U30" s="109"/>
      <c r="V30" s="109"/>
      <c r="W30" s="109"/>
      <c r="X30" s="4"/>
      <c r="Y30" s="4"/>
      <c r="Z30" s="4"/>
      <c r="AA30" s="4"/>
      <c r="AB30" s="4"/>
    </row>
    <row r="31" spans="2:28" s="3" customFormat="1" x14ac:dyDescent="0.3">
      <c r="B31" s="41"/>
      <c r="C31" s="5" t="s">
        <v>1417</v>
      </c>
      <c r="D31" s="5"/>
      <c r="E31" s="36"/>
      <c r="F31" s="62"/>
      <c r="G31" s="31"/>
      <c r="H31" s="173"/>
      <c r="I31" s="5"/>
      <c r="J31" s="5"/>
      <c r="K31" s="23"/>
      <c r="L31" s="23"/>
      <c r="M31" s="31"/>
      <c r="N31" s="5"/>
      <c r="O31" s="5"/>
      <c r="P31" s="5"/>
      <c r="Q31" s="5"/>
      <c r="R31" s="5"/>
      <c r="S31" s="42"/>
      <c r="U31" s="109"/>
      <c r="V31" s="109"/>
      <c r="W31" s="109"/>
      <c r="X31" s="4"/>
      <c r="Y31" s="4"/>
      <c r="Z31" s="4"/>
      <c r="AA31" s="4"/>
      <c r="AB31" s="4"/>
    </row>
    <row r="32" spans="2:28" s="3" customFormat="1" x14ac:dyDescent="0.3">
      <c r="B32" s="41"/>
      <c r="C32" s="5" t="s">
        <v>1418</v>
      </c>
      <c r="D32" s="5"/>
      <c r="E32" s="36"/>
      <c r="F32" s="62"/>
      <c r="G32" s="31"/>
      <c r="H32" s="173"/>
      <c r="I32" s="5"/>
      <c r="J32" s="5" t="s">
        <v>1427</v>
      </c>
      <c r="K32" s="23"/>
      <c r="L32" s="23"/>
      <c r="M32" s="31"/>
      <c r="N32" s="5"/>
      <c r="O32" s="40"/>
      <c r="P32" s="5"/>
      <c r="Q32" s="5"/>
      <c r="R32" s="5"/>
      <c r="S32" s="42"/>
      <c r="U32" s="109"/>
      <c r="V32" s="109"/>
      <c r="W32" s="109"/>
      <c r="X32" s="4"/>
      <c r="Y32" s="4"/>
      <c r="Z32" s="4"/>
      <c r="AA32" s="4"/>
      <c r="AB32" s="4"/>
    </row>
    <row r="33" spans="2:28" s="3" customFormat="1" x14ac:dyDescent="0.3">
      <c r="B33" s="41"/>
      <c r="C33" s="5" t="s">
        <v>1419</v>
      </c>
      <c r="D33" s="5"/>
      <c r="E33" s="5" t="str">
        <f>IF(AND(ISNUMBER(F29), ISNUMBER(F31), (F29+10*F31)&lt;&gt;F33), (F29+10*F31), "")</f>
        <v/>
      </c>
      <c r="F33" s="173" t="str">
        <f>IF(AND(ISNUMBER(F29), ISNUMBER(F31)), F29+10*F31, "")</f>
        <v/>
      </c>
      <c r="G33" s="31"/>
      <c r="H33" s="173" t="str">
        <f>IF(AND(ISNUMBER(H29), ISNUMBER(H31)), H29+10*H31, "")</f>
        <v/>
      </c>
      <c r="I33" s="5"/>
      <c r="J33" s="5" t="s">
        <v>1428</v>
      </c>
      <c r="K33" s="23"/>
      <c r="L33" s="23"/>
      <c r="M33" s="31"/>
      <c r="N33" s="5"/>
      <c r="O33" s="40"/>
      <c r="P33" s="330"/>
      <c r="Q33" s="332"/>
      <c r="R33" s="5"/>
      <c r="S33" s="42"/>
      <c r="U33" s="109"/>
      <c r="V33" s="109"/>
      <c r="W33" s="109"/>
      <c r="X33" s="4"/>
      <c r="Y33" s="4"/>
      <c r="Z33" s="4"/>
      <c r="AA33" s="4"/>
      <c r="AB33" s="4"/>
    </row>
    <row r="34" spans="2:28" s="3" customFormat="1" x14ac:dyDescent="0.3">
      <c r="B34" s="41"/>
      <c r="C34" s="5"/>
      <c r="D34" s="5"/>
      <c r="E34" s="5"/>
      <c r="F34" s="5"/>
      <c r="G34" s="5"/>
      <c r="H34" s="5"/>
      <c r="I34" s="5"/>
      <c r="J34" s="5"/>
      <c r="K34" s="23"/>
      <c r="L34" s="23"/>
      <c r="M34" s="31"/>
      <c r="N34" s="5"/>
      <c r="O34" s="40"/>
      <c r="P34" s="5"/>
      <c r="Q34" s="5"/>
      <c r="R34" s="5"/>
      <c r="S34" s="42"/>
      <c r="U34" s="109"/>
      <c r="V34" s="109"/>
      <c r="W34" s="109"/>
      <c r="X34" s="4"/>
      <c r="Y34" s="4"/>
      <c r="Z34" s="4"/>
      <c r="AA34" s="4"/>
      <c r="AB34" s="4"/>
    </row>
    <row r="35" spans="2:28" s="3" customFormat="1" x14ac:dyDescent="0.3">
      <c r="B35" s="41"/>
      <c r="C35" s="8" t="s">
        <v>1420</v>
      </c>
      <c r="D35" s="5"/>
      <c r="E35" s="5"/>
      <c r="F35" s="262"/>
      <c r="G35" s="263"/>
      <c r="H35" s="264"/>
      <c r="I35" s="5"/>
      <c r="J35" s="161" t="s">
        <v>1429</v>
      </c>
      <c r="K35" s="5"/>
      <c r="L35" s="5"/>
      <c r="M35" s="5"/>
      <c r="N35" s="5"/>
      <c r="O35" s="5"/>
      <c r="P35" s="5"/>
      <c r="Q35" s="5"/>
      <c r="R35" s="5"/>
      <c r="S35" s="42"/>
      <c r="U35" s="109"/>
      <c r="V35" s="109"/>
      <c r="W35" s="109"/>
      <c r="X35" s="4"/>
      <c r="Y35" s="4"/>
      <c r="Z35" s="4"/>
      <c r="AA35" s="4"/>
      <c r="AB35" s="4"/>
    </row>
    <row r="36" spans="2:28" s="3" customFormat="1" x14ac:dyDescent="0.3">
      <c r="B36" s="41"/>
      <c r="C36" s="5" t="s">
        <v>1421</v>
      </c>
      <c r="D36" s="5"/>
      <c r="E36" s="5"/>
      <c r="F36" s="262"/>
      <c r="G36" s="263"/>
      <c r="H36" s="264"/>
      <c r="I36" s="5"/>
      <c r="J36" s="161" t="s">
        <v>1430</v>
      </c>
      <c r="K36" s="5"/>
      <c r="L36" s="5"/>
      <c r="M36" s="5"/>
      <c r="N36" s="5"/>
      <c r="O36" s="5"/>
      <c r="P36" s="330"/>
      <c r="Q36" s="332"/>
      <c r="R36" s="5"/>
      <c r="S36" s="42"/>
      <c r="U36" s="109"/>
      <c r="V36" s="109"/>
      <c r="W36" s="109"/>
      <c r="X36" s="4"/>
      <c r="Y36" s="4"/>
      <c r="Z36" s="4"/>
      <c r="AA36" s="4"/>
      <c r="AB36" s="4"/>
    </row>
    <row r="37" spans="2:28" s="3" customFormat="1" x14ac:dyDescent="0.3">
      <c r="B37" s="41"/>
      <c r="C37" s="5" t="s">
        <v>1422</v>
      </c>
      <c r="D37" s="5"/>
      <c r="E37" s="5"/>
      <c r="F37" s="262"/>
      <c r="G37" s="263"/>
      <c r="H37" s="264"/>
      <c r="I37" s="5"/>
      <c r="J37" s="5"/>
      <c r="K37" s="5"/>
      <c r="L37" s="5"/>
      <c r="M37" s="5"/>
      <c r="N37" s="5"/>
      <c r="O37" s="5"/>
      <c r="P37" s="5"/>
      <c r="Q37" s="5"/>
      <c r="R37" s="5"/>
      <c r="S37" s="42"/>
      <c r="U37" s="109"/>
      <c r="V37" s="109"/>
      <c r="W37" s="109"/>
      <c r="X37" s="4"/>
      <c r="Y37" s="4"/>
      <c r="Z37" s="4"/>
      <c r="AA37" s="4"/>
      <c r="AB37" s="4"/>
    </row>
    <row r="38" spans="2:28" s="3" customFormat="1" ht="14.5" thickBot="1" x14ac:dyDescent="0.35">
      <c r="B38" s="63"/>
      <c r="C38" s="64"/>
      <c r="D38" s="64"/>
      <c r="E38" s="64"/>
      <c r="F38" s="64"/>
      <c r="G38" s="64"/>
      <c r="H38" s="64"/>
      <c r="I38" s="64"/>
      <c r="J38" s="64"/>
      <c r="K38" s="64"/>
      <c r="L38" s="64"/>
      <c r="M38" s="64"/>
      <c r="N38" s="64"/>
      <c r="O38" s="64"/>
      <c r="P38" s="64"/>
      <c r="Q38" s="64"/>
      <c r="R38" s="64"/>
      <c r="S38" s="65"/>
      <c r="U38" s="109"/>
      <c r="V38" s="109"/>
      <c r="W38" s="109"/>
      <c r="X38" s="4"/>
      <c r="Y38" s="4"/>
      <c r="Z38" s="4"/>
      <c r="AA38" s="4"/>
      <c r="AB38" s="4"/>
    </row>
    <row r="39" spans="2:28" s="3" customFormat="1" ht="14.5" thickBot="1" x14ac:dyDescent="0.35">
      <c r="B39" s="66"/>
      <c r="C39" s="66"/>
      <c r="D39" s="66"/>
      <c r="E39" s="66"/>
      <c r="F39" s="66"/>
      <c r="G39" s="66"/>
      <c r="H39" s="66"/>
      <c r="I39" s="66"/>
      <c r="J39" s="66"/>
      <c r="K39" s="66"/>
      <c r="L39" s="66"/>
      <c r="M39" s="66"/>
      <c r="N39" s="66"/>
      <c r="O39" s="66"/>
      <c r="P39" s="66"/>
      <c r="Q39" s="66"/>
      <c r="R39" s="66"/>
      <c r="S39" s="66"/>
      <c r="U39" s="109"/>
      <c r="V39" s="109"/>
      <c r="W39" s="109"/>
      <c r="X39" s="4"/>
      <c r="Y39" s="4"/>
      <c r="Z39" s="4"/>
      <c r="AA39" s="4"/>
      <c r="AB39" s="4"/>
    </row>
    <row r="40" spans="2:28" s="3" customFormat="1" ht="14.5" thickTop="1" x14ac:dyDescent="0.3">
      <c r="B40" s="67"/>
      <c r="C40" s="68"/>
      <c r="D40" s="68"/>
      <c r="E40" s="68"/>
      <c r="F40" s="68"/>
      <c r="G40" s="68"/>
      <c r="H40" s="68"/>
      <c r="I40" s="68"/>
      <c r="J40" s="267"/>
      <c r="K40" s="268"/>
      <c r="L40" s="68"/>
      <c r="M40" s="68"/>
      <c r="N40" s="68"/>
      <c r="O40" s="68"/>
      <c r="P40" s="68"/>
      <c r="Q40" s="68"/>
      <c r="R40" s="68"/>
      <c r="S40" s="69"/>
      <c r="U40" s="109"/>
      <c r="V40" s="109"/>
      <c r="W40" s="109"/>
      <c r="X40" s="4"/>
      <c r="Y40" s="4"/>
      <c r="Z40" s="4"/>
      <c r="AA40" s="4"/>
      <c r="AB40" s="4"/>
    </row>
    <row r="41" spans="2:28" s="3" customFormat="1" ht="18" x14ac:dyDescent="0.4">
      <c r="B41" s="54"/>
      <c r="C41" s="100" t="s">
        <v>1431</v>
      </c>
      <c r="D41" s="5"/>
      <c r="E41" s="5"/>
      <c r="F41" s="5"/>
      <c r="G41" s="5"/>
      <c r="H41" s="5"/>
      <c r="I41" s="5"/>
      <c r="J41" s="233"/>
      <c r="K41" s="245"/>
      <c r="L41" s="5"/>
      <c r="M41" s="348" t="s">
        <v>1436</v>
      </c>
      <c r="N41" s="348"/>
      <c r="O41" s="5"/>
      <c r="P41" s="5"/>
      <c r="Q41" s="5"/>
      <c r="R41" s="5"/>
      <c r="S41" s="55"/>
      <c r="U41" s="109"/>
      <c r="V41" s="109"/>
      <c r="W41" s="109"/>
      <c r="X41" s="4"/>
      <c r="Y41" s="4"/>
      <c r="Z41" s="4"/>
      <c r="AA41" s="4"/>
      <c r="AB41" s="4"/>
    </row>
    <row r="42" spans="2:28" s="3" customFormat="1" x14ac:dyDescent="0.3">
      <c r="B42" s="54"/>
      <c r="C42" s="8"/>
      <c r="D42" s="5"/>
      <c r="E42" s="5"/>
      <c r="F42" s="5"/>
      <c r="G42" s="5"/>
      <c r="H42" s="5"/>
      <c r="I42" s="5"/>
      <c r="J42" s="252"/>
      <c r="K42" s="253"/>
      <c r="L42" s="5"/>
      <c r="M42" s="340" t="s">
        <v>1437</v>
      </c>
      <c r="N42" s="340"/>
      <c r="O42" s="5"/>
      <c r="P42" s="5"/>
      <c r="Q42" s="5"/>
      <c r="R42" s="5"/>
      <c r="S42" s="55"/>
      <c r="U42" s="109"/>
      <c r="V42" s="109"/>
      <c r="W42" s="109"/>
      <c r="X42" s="4"/>
      <c r="Y42" s="4"/>
      <c r="Z42" s="4"/>
      <c r="AA42" s="4"/>
      <c r="AB42" s="4"/>
    </row>
    <row r="43" spans="2:28" s="3" customFormat="1" x14ac:dyDescent="0.3">
      <c r="B43" s="54"/>
      <c r="C43" s="24">
        <v>2.1</v>
      </c>
      <c r="D43" s="10" t="s">
        <v>1432</v>
      </c>
      <c r="E43" s="5"/>
      <c r="F43" s="5"/>
      <c r="G43" s="5"/>
      <c r="H43" s="220" t="str">
        <f>IF(AND(ISNUMBER(J46), ISNUMBER(J47), SUM(J46:J47)&lt;&gt;J43), SUM(J46:J47), "")</f>
        <v/>
      </c>
      <c r="I43" s="255"/>
      <c r="J43" s="256"/>
      <c r="K43" s="399"/>
      <c r="L43" s="5"/>
      <c r="M43" s="251"/>
      <c r="N43" s="339"/>
      <c r="O43" s="5"/>
      <c r="P43" s="233" t="str">
        <f>IF(AND(ISNUMBER(J43), ISBLANK(M43)), "←  indicate the unit of measurement", "")</f>
        <v/>
      </c>
      <c r="Q43" s="245"/>
      <c r="R43" s="245"/>
      <c r="S43" s="249"/>
      <c r="U43" s="109"/>
      <c r="V43" s="109"/>
      <c r="W43" s="109"/>
      <c r="X43" s="4"/>
      <c r="Y43" s="4"/>
      <c r="Z43" s="4"/>
      <c r="AA43" s="4"/>
      <c r="AB43" s="4"/>
    </row>
    <row r="44" spans="2:28" s="3" customFormat="1" x14ac:dyDescent="0.3">
      <c r="B44" s="54"/>
      <c r="C44" s="26" t="s">
        <v>109</v>
      </c>
      <c r="D44" s="5" t="s">
        <v>1433</v>
      </c>
      <c r="E44" s="5"/>
      <c r="F44" s="5"/>
      <c r="G44" s="5"/>
      <c r="H44" s="233"/>
      <c r="I44" s="245"/>
      <c r="J44" s="397"/>
      <c r="K44" s="398"/>
      <c r="L44" s="5"/>
      <c r="M44" s="251"/>
      <c r="N44" s="339"/>
      <c r="O44" s="5"/>
      <c r="P44" s="233"/>
      <c r="Q44" s="245"/>
      <c r="R44" s="245"/>
      <c r="S44" s="249"/>
      <c r="U44" s="109"/>
      <c r="V44" s="109"/>
      <c r="W44" s="109"/>
      <c r="X44" s="4"/>
      <c r="Y44" s="4"/>
      <c r="Z44" s="4"/>
      <c r="AA44" s="4"/>
      <c r="AB44" s="4"/>
    </row>
    <row r="45" spans="2:28" s="3" customFormat="1" x14ac:dyDescent="0.3">
      <c r="B45" s="54"/>
      <c r="C45" s="26" t="s">
        <v>110</v>
      </c>
      <c r="D45" s="5" t="s">
        <v>1434</v>
      </c>
      <c r="E45" s="5"/>
      <c r="F45" s="5"/>
      <c r="G45" s="5"/>
      <c r="H45" s="5"/>
      <c r="I45" s="36"/>
      <c r="J45" s="262"/>
      <c r="K45" s="264"/>
      <c r="L45" s="5"/>
      <c r="M45" s="251"/>
      <c r="N45" s="339"/>
      <c r="O45" s="5"/>
      <c r="P45" s="5"/>
      <c r="Q45" s="36"/>
      <c r="R45" s="36"/>
      <c r="S45" s="86"/>
      <c r="U45" s="109"/>
      <c r="V45" s="109"/>
      <c r="W45" s="109"/>
      <c r="X45" s="4"/>
      <c r="Y45" s="4"/>
      <c r="Z45" s="4"/>
      <c r="AA45" s="4"/>
      <c r="AB45" s="4"/>
    </row>
    <row r="46" spans="2:28" s="3" customFormat="1" x14ac:dyDescent="0.3">
      <c r="B46" s="54"/>
      <c r="C46" s="26" t="s">
        <v>111</v>
      </c>
      <c r="D46" s="5" t="s">
        <v>1435</v>
      </c>
      <c r="E46" s="5"/>
      <c r="F46" s="5"/>
      <c r="G46" s="5"/>
      <c r="H46" s="233"/>
      <c r="I46" s="245"/>
      <c r="J46" s="251"/>
      <c r="K46" s="339"/>
      <c r="L46" s="5"/>
      <c r="M46" s="251"/>
      <c r="N46" s="339"/>
      <c r="O46" s="5"/>
      <c r="P46" s="233" t="str">
        <f>IF(AND(ISNUMBER(J46), ISBLANK(M46)), "←  indicate the unit of measurement", "")</f>
        <v/>
      </c>
      <c r="Q46" s="245"/>
      <c r="R46" s="245"/>
      <c r="S46" s="249"/>
      <c r="U46" s="109"/>
      <c r="V46" s="109"/>
      <c r="W46" s="109"/>
      <c r="X46" s="4"/>
      <c r="Y46" s="4"/>
      <c r="Z46" s="4"/>
      <c r="AA46" s="4"/>
      <c r="AB46" s="4"/>
    </row>
    <row r="47" spans="2:28" s="3" customFormat="1" x14ac:dyDescent="0.3">
      <c r="B47" s="54"/>
      <c r="C47" s="27" t="s">
        <v>112</v>
      </c>
      <c r="D47" s="38" t="s">
        <v>1438</v>
      </c>
      <c r="E47" s="5"/>
      <c r="F47" s="5"/>
      <c r="G47" s="5"/>
      <c r="H47" s="233"/>
      <c r="I47" s="245"/>
      <c r="J47" s="251"/>
      <c r="K47" s="339"/>
      <c r="L47" s="5"/>
      <c r="M47" s="251"/>
      <c r="N47" s="339"/>
      <c r="O47" s="5"/>
      <c r="P47" s="233" t="str">
        <f>IF(AND(ISNUMBER(J47), ISBLANK(M47)), "←  indicate the unit of measurement", "")</f>
        <v/>
      </c>
      <c r="Q47" s="245"/>
      <c r="R47" s="245"/>
      <c r="S47" s="249"/>
      <c r="U47" s="109"/>
      <c r="V47" s="109"/>
      <c r="W47" s="109"/>
      <c r="X47" s="4"/>
      <c r="Y47" s="4"/>
      <c r="Z47" s="4"/>
      <c r="AA47" s="4"/>
      <c r="AB47" s="4"/>
    </row>
    <row r="48" spans="2:28" s="3" customFormat="1" x14ac:dyDescent="0.3">
      <c r="B48" s="54"/>
      <c r="C48" s="27" t="s">
        <v>113</v>
      </c>
      <c r="D48" s="34" t="s">
        <v>1439</v>
      </c>
      <c r="E48" s="5"/>
      <c r="F48" s="5"/>
      <c r="G48" s="5"/>
      <c r="H48" s="233"/>
      <c r="I48" s="245"/>
      <c r="J48" s="397"/>
      <c r="K48" s="398"/>
      <c r="L48" s="5"/>
      <c r="M48" s="251"/>
      <c r="N48" s="339"/>
      <c r="O48" s="5"/>
      <c r="P48" s="233"/>
      <c r="Q48" s="245"/>
      <c r="R48" s="245"/>
      <c r="S48" s="249"/>
      <c r="U48" s="109"/>
      <c r="V48" s="109"/>
      <c r="W48" s="109"/>
      <c r="X48" s="4"/>
      <c r="Y48" s="4"/>
      <c r="Z48" s="4"/>
      <c r="AA48" s="4"/>
      <c r="AB48" s="4"/>
    </row>
    <row r="49" spans="2:28" s="3" customFormat="1" x14ac:dyDescent="0.3">
      <c r="B49" s="54"/>
      <c r="C49" s="27" t="s">
        <v>114</v>
      </c>
      <c r="D49" s="39" t="s">
        <v>1440</v>
      </c>
      <c r="E49" s="5"/>
      <c r="F49" s="5"/>
      <c r="G49" s="5"/>
      <c r="H49" s="233"/>
      <c r="I49" s="245"/>
      <c r="J49" s="397"/>
      <c r="K49" s="398"/>
      <c r="L49" s="5"/>
      <c r="M49" s="251"/>
      <c r="N49" s="339"/>
      <c r="O49" s="5"/>
      <c r="P49" s="233"/>
      <c r="Q49" s="245"/>
      <c r="R49" s="245"/>
      <c r="S49" s="249"/>
      <c r="U49" s="109"/>
      <c r="V49" s="109"/>
      <c r="W49" s="109"/>
      <c r="X49" s="4"/>
      <c r="Y49" s="4"/>
      <c r="Z49" s="4"/>
      <c r="AA49" s="4"/>
      <c r="AB49" s="4"/>
    </row>
    <row r="50" spans="2:28" s="3" customFormat="1" x14ac:dyDescent="0.3">
      <c r="B50" s="54"/>
      <c r="C50" s="43"/>
      <c r="D50" s="8"/>
      <c r="E50" s="5"/>
      <c r="F50" s="5"/>
      <c r="G50" s="5"/>
      <c r="H50" s="5"/>
      <c r="I50" s="36"/>
      <c r="J50" s="36"/>
      <c r="K50" s="36"/>
      <c r="L50" s="5"/>
      <c r="M50" s="5"/>
      <c r="N50" s="5"/>
      <c r="O50" s="5"/>
      <c r="P50" s="5"/>
      <c r="Q50" s="36"/>
      <c r="R50" s="36"/>
      <c r="S50" s="86"/>
      <c r="U50" s="109"/>
      <c r="V50" s="109"/>
      <c r="W50" s="109"/>
      <c r="X50" s="4"/>
      <c r="Y50" s="4"/>
      <c r="Z50" s="4"/>
      <c r="AA50" s="4"/>
      <c r="AB50" s="4"/>
    </row>
    <row r="51" spans="2:28" s="3" customFormat="1" x14ac:dyDescent="0.3">
      <c r="B51" s="54"/>
      <c r="C51" s="28">
        <v>2.2000000000000002</v>
      </c>
      <c r="D51" s="334" t="s">
        <v>1442</v>
      </c>
      <c r="E51" s="334"/>
      <c r="F51" s="334"/>
      <c r="G51" s="5"/>
      <c r="H51" s="5"/>
      <c r="I51" s="5"/>
      <c r="J51" s="340"/>
      <c r="K51" s="340"/>
      <c r="L51" s="5"/>
      <c r="M51" s="5"/>
      <c r="N51" s="5"/>
      <c r="O51" s="5"/>
      <c r="P51" s="5"/>
      <c r="Q51" s="36"/>
      <c r="R51" s="36"/>
      <c r="S51" s="86"/>
      <c r="U51" s="109"/>
      <c r="V51" s="109"/>
      <c r="W51" s="109"/>
      <c r="X51" s="4"/>
      <c r="Y51" s="4"/>
      <c r="Z51" s="4"/>
      <c r="AA51" s="4"/>
      <c r="AB51" s="4"/>
    </row>
    <row r="52" spans="2:28" s="3" customFormat="1" x14ac:dyDescent="0.3">
      <c r="B52" s="54"/>
      <c r="C52" s="26" t="s">
        <v>115</v>
      </c>
      <c r="D52" s="232" t="s">
        <v>1443</v>
      </c>
      <c r="E52" s="233"/>
      <c r="F52" s="233"/>
      <c r="G52" s="233"/>
      <c r="H52" s="233"/>
      <c r="I52" s="234"/>
      <c r="J52" s="251"/>
      <c r="K52" s="339"/>
      <c r="L52" s="5"/>
      <c r="M52" s="5"/>
      <c r="N52" s="5"/>
      <c r="O52" s="5"/>
      <c r="P52" s="5"/>
      <c r="Q52" s="36"/>
      <c r="R52" s="36"/>
      <c r="S52" s="86"/>
      <c r="U52" s="109"/>
      <c r="V52" s="109"/>
      <c r="W52" s="109"/>
      <c r="X52" s="4"/>
      <c r="Y52" s="4"/>
      <c r="Z52" s="4"/>
      <c r="AA52" s="4"/>
      <c r="AB52" s="4"/>
    </row>
    <row r="53" spans="2:28" s="3" customFormat="1" x14ac:dyDescent="0.3">
      <c r="B53" s="54"/>
      <c r="C53" s="26" t="s">
        <v>116</v>
      </c>
      <c r="D53" s="232" t="s">
        <v>1444</v>
      </c>
      <c r="E53" s="233"/>
      <c r="F53" s="233"/>
      <c r="G53" s="233"/>
      <c r="H53" s="233"/>
      <c r="I53" s="234"/>
      <c r="J53" s="251"/>
      <c r="K53" s="339"/>
      <c r="L53" s="5"/>
      <c r="M53" s="5"/>
      <c r="N53" s="5"/>
      <c r="O53" s="5"/>
      <c r="P53" s="5"/>
      <c r="Q53" s="36"/>
      <c r="R53" s="36"/>
      <c r="S53" s="86"/>
      <c r="U53" s="109"/>
      <c r="V53" s="109"/>
      <c r="W53" s="109"/>
      <c r="X53" s="4"/>
      <c r="Y53" s="4"/>
      <c r="Z53" s="4"/>
      <c r="AA53" s="4"/>
      <c r="AB53" s="4"/>
    </row>
    <row r="54" spans="2:28" s="11" customFormat="1" x14ac:dyDescent="0.3">
      <c r="B54" s="54"/>
      <c r="C54" s="26" t="s">
        <v>117</v>
      </c>
      <c r="D54" s="233" t="s">
        <v>1445</v>
      </c>
      <c r="E54" s="245"/>
      <c r="F54" s="245"/>
      <c r="G54" s="245"/>
      <c r="H54" s="245"/>
      <c r="I54" s="338"/>
      <c r="J54" s="251"/>
      <c r="K54" s="339"/>
      <c r="L54" s="5"/>
      <c r="M54" s="5"/>
      <c r="N54" s="5"/>
      <c r="O54" s="5"/>
      <c r="P54" s="5"/>
      <c r="Q54" s="36"/>
      <c r="R54" s="36"/>
      <c r="S54" s="86"/>
      <c r="U54" s="110"/>
      <c r="V54" s="110"/>
      <c r="W54" s="110"/>
      <c r="X54" s="12"/>
      <c r="Y54" s="12"/>
      <c r="Z54" s="12"/>
      <c r="AA54" s="12"/>
      <c r="AB54" s="12"/>
    </row>
    <row r="55" spans="2:28" s="3" customFormat="1" x14ac:dyDescent="0.3">
      <c r="B55" s="54"/>
      <c r="C55" s="26" t="s">
        <v>118</v>
      </c>
      <c r="D55" s="232" t="s">
        <v>1446</v>
      </c>
      <c r="E55" s="233"/>
      <c r="F55" s="233"/>
      <c r="G55" s="233"/>
      <c r="H55" s="233"/>
      <c r="I55" s="234"/>
      <c r="J55" s="262"/>
      <c r="K55" s="264"/>
      <c r="L55" s="5"/>
      <c r="M55" s="5"/>
      <c r="N55" s="5"/>
      <c r="O55" s="5"/>
      <c r="P55" s="5"/>
      <c r="Q55" s="36"/>
      <c r="R55" s="36"/>
      <c r="S55" s="86"/>
      <c r="U55" s="109"/>
      <c r="V55" s="109"/>
      <c r="W55" s="109"/>
      <c r="X55" s="4"/>
      <c r="Y55" s="4"/>
      <c r="Z55" s="4"/>
      <c r="AA55" s="4"/>
      <c r="AB55" s="4"/>
    </row>
    <row r="56" spans="2:28" s="3" customFormat="1" x14ac:dyDescent="0.3">
      <c r="B56" s="54"/>
      <c r="C56" s="26" t="s">
        <v>119</v>
      </c>
      <c r="D56" s="232" t="s">
        <v>1447</v>
      </c>
      <c r="E56" s="233"/>
      <c r="F56" s="233"/>
      <c r="G56" s="233"/>
      <c r="H56" s="233"/>
      <c r="I56" s="234"/>
      <c r="J56" s="262"/>
      <c r="K56" s="264"/>
      <c r="L56" s="5"/>
      <c r="M56" s="5"/>
      <c r="N56" s="5"/>
      <c r="O56" s="5"/>
      <c r="P56" s="5"/>
      <c r="Q56" s="36"/>
      <c r="R56" s="36"/>
      <c r="S56" s="86"/>
      <c r="U56" s="109"/>
      <c r="V56" s="109"/>
      <c r="W56" s="109"/>
      <c r="X56" s="4"/>
      <c r="Y56" s="4"/>
      <c r="Z56" s="4"/>
      <c r="AA56" s="4"/>
      <c r="AB56" s="4"/>
    </row>
    <row r="57" spans="2:28" s="3" customFormat="1" x14ac:dyDescent="0.3">
      <c r="B57" s="54"/>
      <c r="C57" s="27" t="s">
        <v>120</v>
      </c>
      <c r="D57" s="235" t="s">
        <v>1448</v>
      </c>
      <c r="E57" s="235"/>
      <c r="F57" s="235"/>
      <c r="G57" s="235"/>
      <c r="H57" s="235"/>
      <c r="I57" s="236"/>
      <c r="J57" s="262"/>
      <c r="K57" s="264"/>
      <c r="L57" s="5"/>
      <c r="M57" s="5"/>
      <c r="N57" s="5"/>
      <c r="O57" s="5"/>
      <c r="P57" s="5"/>
      <c r="Q57" s="36"/>
      <c r="R57" s="36"/>
      <c r="S57" s="86"/>
      <c r="U57" s="109"/>
      <c r="V57" s="109"/>
      <c r="W57" s="109"/>
      <c r="X57" s="4"/>
      <c r="Y57" s="4"/>
      <c r="Z57" s="4"/>
      <c r="AA57" s="4"/>
      <c r="AB57" s="4"/>
    </row>
    <row r="58" spans="2:28" s="3" customFormat="1" x14ac:dyDescent="0.3">
      <c r="B58" s="54"/>
      <c r="C58" s="26" t="s">
        <v>121</v>
      </c>
      <c r="D58" s="237" t="s">
        <v>1449</v>
      </c>
      <c r="E58" s="233"/>
      <c r="F58" s="233"/>
      <c r="G58" s="233"/>
      <c r="H58" s="233"/>
      <c r="I58" s="234"/>
      <c r="J58" s="262"/>
      <c r="K58" s="264"/>
      <c r="L58" s="5"/>
      <c r="M58" s="5"/>
      <c r="N58" s="5"/>
      <c r="O58" s="5"/>
      <c r="P58" s="5"/>
      <c r="Q58" s="36"/>
      <c r="R58" s="36"/>
      <c r="S58" s="86"/>
      <c r="U58" s="109"/>
      <c r="V58" s="109"/>
      <c r="W58" s="109"/>
      <c r="X58" s="4"/>
      <c r="Y58" s="4"/>
      <c r="Z58" s="4"/>
      <c r="AA58" s="4"/>
      <c r="AB58" s="4"/>
    </row>
    <row r="59" spans="2:28" s="11" customFormat="1" ht="14.5" thickBot="1" x14ac:dyDescent="0.35">
      <c r="B59" s="56"/>
      <c r="C59" s="44"/>
      <c r="D59" s="44"/>
      <c r="E59" s="44"/>
      <c r="F59" s="44"/>
      <c r="G59" s="44"/>
      <c r="H59" s="44"/>
      <c r="I59" s="44"/>
      <c r="J59" s="323"/>
      <c r="K59" s="323"/>
      <c r="L59" s="44"/>
      <c r="M59" s="282"/>
      <c r="N59" s="282"/>
      <c r="O59" s="44"/>
      <c r="P59" s="324"/>
      <c r="Q59" s="324"/>
      <c r="R59" s="324"/>
      <c r="S59" s="325"/>
      <c r="U59" s="110"/>
      <c r="V59" s="110"/>
      <c r="W59" s="110"/>
      <c r="X59" s="12"/>
      <c r="Y59" s="12"/>
      <c r="Z59" s="12"/>
      <c r="AA59" s="12"/>
      <c r="AB59" s="12"/>
    </row>
    <row r="60" spans="2:28" s="3" customFormat="1" ht="15" thickTop="1" thickBot="1" x14ac:dyDescent="0.35">
      <c r="B60" s="45"/>
      <c r="C60" s="45"/>
      <c r="D60" s="45"/>
      <c r="E60" s="45"/>
      <c r="F60" s="45"/>
      <c r="G60" s="45"/>
      <c r="H60" s="45"/>
      <c r="I60" s="45"/>
      <c r="J60" s="45"/>
      <c r="K60" s="45"/>
      <c r="L60" s="45"/>
      <c r="M60" s="45"/>
      <c r="N60" s="45"/>
      <c r="O60" s="45"/>
      <c r="P60" s="45"/>
      <c r="Q60" s="45"/>
      <c r="R60" s="45"/>
      <c r="S60" s="45"/>
      <c r="U60" s="109"/>
      <c r="V60" s="109"/>
      <c r="W60" s="109"/>
      <c r="X60" s="4"/>
      <c r="Y60" s="4"/>
      <c r="Z60" s="4"/>
      <c r="AA60" s="4"/>
      <c r="AB60" s="4"/>
    </row>
    <row r="61" spans="2:28" s="4" customFormat="1" ht="14.5" thickTop="1" x14ac:dyDescent="0.3">
      <c r="B61" s="67"/>
      <c r="C61" s="68"/>
      <c r="D61" s="68"/>
      <c r="E61" s="68"/>
      <c r="F61" s="68"/>
      <c r="G61" s="68"/>
      <c r="H61" s="68"/>
      <c r="I61" s="68"/>
      <c r="J61" s="68"/>
      <c r="K61" s="68"/>
      <c r="L61" s="68"/>
      <c r="M61" s="68"/>
      <c r="N61" s="68"/>
      <c r="O61" s="68"/>
      <c r="P61" s="90"/>
      <c r="Q61" s="68"/>
      <c r="R61" s="91"/>
      <c r="S61" s="70"/>
      <c r="U61" s="109"/>
      <c r="V61" s="109"/>
      <c r="W61" s="109"/>
    </row>
    <row r="62" spans="2:28" s="4" customFormat="1" ht="18" x14ac:dyDescent="0.4">
      <c r="B62" s="54"/>
      <c r="C62" s="100" t="s">
        <v>1450</v>
      </c>
      <c r="D62" s="5"/>
      <c r="E62" s="5"/>
      <c r="F62" s="5"/>
      <c r="G62" s="5"/>
      <c r="H62" s="5"/>
      <c r="I62" s="5"/>
      <c r="J62" s="5"/>
      <c r="K62" s="5"/>
      <c r="L62" s="5"/>
      <c r="M62" s="53"/>
      <c r="N62" s="5"/>
      <c r="O62" s="5"/>
      <c r="P62" s="5"/>
      <c r="Q62" s="5"/>
      <c r="R62" s="5"/>
      <c r="S62" s="71"/>
      <c r="U62" s="109"/>
      <c r="V62" s="109"/>
      <c r="W62" s="109"/>
    </row>
    <row r="63" spans="2:28" s="4" customFormat="1" ht="18.5" thickBot="1" x14ac:dyDescent="0.45">
      <c r="B63" s="54"/>
      <c r="C63" s="100"/>
      <c r="D63" s="5"/>
      <c r="E63" s="5"/>
      <c r="F63" s="5"/>
      <c r="G63" s="5"/>
      <c r="H63" s="5"/>
      <c r="I63" s="5"/>
      <c r="J63" s="5"/>
      <c r="K63" s="5"/>
      <c r="L63" s="5"/>
      <c r="M63" s="53"/>
      <c r="N63" s="5"/>
      <c r="O63" s="5"/>
      <c r="P63" s="5"/>
      <c r="Q63" s="5"/>
      <c r="R63" s="5"/>
      <c r="S63" s="71"/>
      <c r="U63" s="109"/>
      <c r="V63" s="109"/>
      <c r="W63" s="109"/>
    </row>
    <row r="64" spans="2:28" s="4" customFormat="1" ht="14.5" thickBot="1" x14ac:dyDescent="0.35">
      <c r="B64" s="54"/>
      <c r="C64" s="9">
        <v>3.1</v>
      </c>
      <c r="D64" s="10" t="s">
        <v>1451</v>
      </c>
      <c r="E64" s="5"/>
      <c r="F64" s="5"/>
      <c r="G64" s="5"/>
      <c r="H64" s="5"/>
      <c r="I64" s="5"/>
      <c r="J64" s="5"/>
      <c r="K64" s="238"/>
      <c r="L64" s="239"/>
      <c r="M64" s="240"/>
      <c r="N64" s="5"/>
      <c r="O64" s="220" t="str">
        <f>IF(AND(ISNUMBER(K64), ISNUMBER(K67), K64&gt;K67), "5.2 &lt; 5.1", "")</f>
        <v/>
      </c>
      <c r="P64" s="354"/>
      <c r="Q64" s="354"/>
      <c r="R64" s="92"/>
      <c r="S64" s="71"/>
      <c r="U64" s="109"/>
      <c r="V64" s="109"/>
      <c r="W64" s="109"/>
    </row>
    <row r="65" spans="2:28" ht="14.5" thickBot="1" x14ac:dyDescent="0.35">
      <c r="B65" s="54"/>
      <c r="C65" s="30" t="s">
        <v>19</v>
      </c>
      <c r="D65" s="6" t="s">
        <v>1455</v>
      </c>
      <c r="E65" s="5"/>
      <c r="F65" s="5"/>
      <c r="G65" s="5"/>
      <c r="H65" s="5"/>
      <c r="I65" s="5"/>
      <c r="J65" s="5"/>
      <c r="K65" s="238"/>
      <c r="L65" s="239"/>
      <c r="M65" s="240"/>
      <c r="N65" s="5"/>
      <c r="O65" s="31"/>
      <c r="P65" s="33"/>
      <c r="Q65" s="33"/>
      <c r="R65" s="92"/>
      <c r="S65" s="71"/>
    </row>
    <row r="66" spans="2:28" s="3" customFormat="1" ht="14.5" thickBot="1" x14ac:dyDescent="0.35">
      <c r="B66" s="54"/>
      <c r="C66" s="30" t="s">
        <v>21</v>
      </c>
      <c r="D66" s="6" t="s">
        <v>1456</v>
      </c>
      <c r="E66" s="5"/>
      <c r="F66" s="5"/>
      <c r="G66" s="5"/>
      <c r="H66" s="5"/>
      <c r="I66" s="5"/>
      <c r="J66" s="5"/>
      <c r="K66" s="238"/>
      <c r="L66" s="239"/>
      <c r="M66" s="240"/>
      <c r="N66" s="5"/>
      <c r="O66" s="31"/>
      <c r="P66" s="33"/>
      <c r="Q66" s="33"/>
      <c r="R66" s="92"/>
      <c r="S66" s="71"/>
      <c r="U66" s="109"/>
      <c r="V66" s="109"/>
      <c r="W66" s="109"/>
      <c r="X66" s="4"/>
      <c r="Y66" s="4"/>
      <c r="Z66" s="4"/>
      <c r="AA66" s="4"/>
      <c r="AB66" s="4"/>
    </row>
    <row r="67" spans="2:28" s="11" customFormat="1" ht="14.5" thickBot="1" x14ac:dyDescent="0.35">
      <c r="B67" s="54"/>
      <c r="C67" s="9">
        <v>3.2</v>
      </c>
      <c r="D67" s="10" t="s">
        <v>1452</v>
      </c>
      <c r="E67" s="5"/>
      <c r="F67" s="5"/>
      <c r="G67" s="5"/>
      <c r="H67" s="5"/>
      <c r="I67" s="5"/>
      <c r="J67" s="5"/>
      <c r="K67" s="238"/>
      <c r="L67" s="355"/>
      <c r="M67" s="356"/>
      <c r="N67" s="5"/>
      <c r="O67" s="220" t="str">
        <f>IF(AND(ISNUMBER(K64), ISNUMBER(K67), K67&lt;K64), "5.1 &gt; 5.2", "")</f>
        <v/>
      </c>
      <c r="P67" s="354"/>
      <c r="Q67" s="354"/>
      <c r="R67" s="92"/>
      <c r="S67" s="71"/>
      <c r="U67" s="110"/>
      <c r="V67" s="110"/>
      <c r="W67" s="110"/>
      <c r="X67" s="12"/>
      <c r="Y67" s="12"/>
      <c r="Z67" s="12"/>
      <c r="AA67" s="12"/>
      <c r="AB67" s="12"/>
    </row>
    <row r="68" spans="2:28" x14ac:dyDescent="0.3">
      <c r="B68" s="54"/>
      <c r="C68" s="30"/>
      <c r="D68" s="5" t="s">
        <v>1453</v>
      </c>
      <c r="E68" s="5"/>
      <c r="F68" s="5"/>
      <c r="G68" s="5"/>
      <c r="H68" s="5"/>
      <c r="I68" s="5"/>
      <c r="J68" s="5"/>
      <c r="K68" s="5"/>
      <c r="L68" s="5"/>
      <c r="M68" s="5"/>
      <c r="N68" s="5"/>
      <c r="O68" s="5"/>
      <c r="P68" s="5"/>
      <c r="Q68" s="5"/>
      <c r="R68" s="92"/>
      <c r="S68" s="71"/>
    </row>
    <row r="69" spans="2:28" s="3" customFormat="1" x14ac:dyDescent="0.3">
      <c r="B69" s="54"/>
      <c r="C69" s="30"/>
      <c r="D69" s="5" t="s">
        <v>1454</v>
      </c>
      <c r="E69" s="5"/>
      <c r="F69" s="5"/>
      <c r="G69" s="5"/>
      <c r="H69" s="5"/>
      <c r="I69" s="5"/>
      <c r="J69" s="5"/>
      <c r="K69" s="5"/>
      <c r="L69" s="5"/>
      <c r="M69" s="5"/>
      <c r="N69" s="5"/>
      <c r="O69" s="5"/>
      <c r="P69" s="5"/>
      <c r="Q69" s="5"/>
      <c r="R69" s="92"/>
      <c r="S69" s="71"/>
      <c r="U69" s="109"/>
      <c r="V69" s="109"/>
      <c r="W69" s="109"/>
      <c r="X69" s="4"/>
      <c r="Y69" s="4"/>
      <c r="Z69" s="4"/>
      <c r="AA69" s="4"/>
      <c r="AB69" s="4"/>
    </row>
    <row r="70" spans="2:28" s="3" customFormat="1" ht="14.5" thickBot="1" x14ac:dyDescent="0.35">
      <c r="B70" s="56"/>
      <c r="C70" s="44"/>
      <c r="D70" s="44"/>
      <c r="E70" s="44"/>
      <c r="F70" s="44"/>
      <c r="G70" s="44"/>
      <c r="H70" s="44"/>
      <c r="I70" s="44"/>
      <c r="J70" s="44"/>
      <c r="K70" s="44"/>
      <c r="L70" s="44"/>
      <c r="M70" s="282"/>
      <c r="N70" s="282"/>
      <c r="O70" s="44"/>
      <c r="P70" s="282"/>
      <c r="Q70" s="282"/>
      <c r="R70" s="44"/>
      <c r="S70" s="57"/>
      <c r="U70" s="109"/>
      <c r="V70" s="109"/>
      <c r="W70" s="109"/>
      <c r="X70" s="4"/>
      <c r="Y70" s="4"/>
      <c r="Z70" s="4"/>
      <c r="AA70" s="4"/>
      <c r="AB70" s="4"/>
    </row>
    <row r="71" spans="2:28" s="3" customFormat="1" ht="15" thickTop="1" thickBot="1" x14ac:dyDescent="0.35">
      <c r="B71" s="45"/>
      <c r="C71" s="45"/>
      <c r="D71" s="45"/>
      <c r="E71" s="45"/>
      <c r="F71" s="45"/>
      <c r="G71" s="45"/>
      <c r="H71" s="45"/>
      <c r="I71" s="45"/>
      <c r="J71" s="45"/>
      <c r="K71" s="45"/>
      <c r="L71" s="45"/>
      <c r="M71" s="45"/>
      <c r="N71" s="45"/>
      <c r="O71" s="45"/>
      <c r="P71" s="45"/>
      <c r="Q71" s="45"/>
      <c r="R71" s="45"/>
      <c r="S71" s="45"/>
      <c r="U71" s="109"/>
      <c r="V71" s="109"/>
      <c r="W71" s="109"/>
      <c r="X71" s="4"/>
      <c r="Y71" s="4"/>
      <c r="Z71" s="4"/>
      <c r="AA71" s="4"/>
      <c r="AB71" s="4"/>
    </row>
    <row r="72" spans="2:28" s="3" customFormat="1" ht="14.5" thickTop="1" x14ac:dyDescent="0.3">
      <c r="B72" s="67"/>
      <c r="C72" s="68"/>
      <c r="D72" s="68"/>
      <c r="E72" s="68"/>
      <c r="F72" s="68"/>
      <c r="G72" s="68"/>
      <c r="H72" s="68"/>
      <c r="I72" s="68"/>
      <c r="J72" s="68"/>
      <c r="K72" s="68"/>
      <c r="L72" s="68"/>
      <c r="M72" s="68"/>
      <c r="N72" s="68"/>
      <c r="O72" s="68"/>
      <c r="P72" s="68"/>
      <c r="Q72" s="68"/>
      <c r="R72" s="68"/>
      <c r="S72" s="69"/>
      <c r="U72" s="109"/>
      <c r="V72" s="109"/>
      <c r="W72" s="109"/>
      <c r="X72" s="4"/>
      <c r="Y72" s="4"/>
      <c r="Z72" s="4"/>
      <c r="AA72" s="4"/>
      <c r="AB72" s="4"/>
    </row>
    <row r="73" spans="2:28" s="3" customFormat="1" ht="18" x14ac:dyDescent="0.4">
      <c r="B73" s="54"/>
      <c r="C73" s="100" t="s">
        <v>1559</v>
      </c>
      <c r="D73" s="5"/>
      <c r="E73" s="5"/>
      <c r="F73" s="5"/>
      <c r="G73" s="5"/>
      <c r="H73" s="5"/>
      <c r="I73" s="5"/>
      <c r="J73" s="5"/>
      <c r="K73" s="5"/>
      <c r="L73" s="5"/>
      <c r="M73" s="5"/>
      <c r="N73" s="5"/>
      <c r="O73" s="5"/>
      <c r="P73" s="5"/>
      <c r="Q73" s="5"/>
      <c r="R73" s="5"/>
      <c r="S73" s="55"/>
      <c r="U73" s="109"/>
      <c r="V73" s="109"/>
      <c r="W73" s="109"/>
      <c r="X73" s="4"/>
      <c r="Y73" s="4"/>
      <c r="Z73" s="4"/>
      <c r="AA73" s="4"/>
      <c r="AB73" s="4"/>
    </row>
    <row r="74" spans="2:28" s="3" customFormat="1" ht="14.5" thickBot="1" x14ac:dyDescent="0.35">
      <c r="B74" s="54"/>
      <c r="C74" s="5"/>
      <c r="D74" s="7"/>
      <c r="E74" s="5"/>
      <c r="F74" s="5"/>
      <c r="G74" s="5"/>
      <c r="H74" s="5"/>
      <c r="I74" s="5"/>
      <c r="J74" s="5"/>
      <c r="K74" s="349" t="s">
        <v>1593</v>
      </c>
      <c r="L74" s="349"/>
      <c r="M74" s="349"/>
      <c r="N74" s="72"/>
      <c r="O74" s="349" t="s">
        <v>1594</v>
      </c>
      <c r="P74" s="349"/>
      <c r="Q74" s="349"/>
      <c r="R74" s="5"/>
      <c r="S74" s="55"/>
      <c r="U74" s="109"/>
      <c r="V74" s="109"/>
      <c r="W74" s="109"/>
      <c r="X74" s="4"/>
      <c r="Y74" s="4"/>
      <c r="Z74" s="4"/>
      <c r="AA74" s="4"/>
      <c r="AB74" s="4"/>
    </row>
    <row r="75" spans="2:28" s="3" customFormat="1" ht="16.5" thickTop="1" thickBot="1" x14ac:dyDescent="0.4">
      <c r="B75" s="54"/>
      <c r="C75" s="102">
        <v>4</v>
      </c>
      <c r="D75" s="103" t="s">
        <v>1560</v>
      </c>
      <c r="E75" s="104"/>
      <c r="F75" s="103"/>
      <c r="G75" s="74"/>
      <c r="H75" s="74"/>
      <c r="I75" s="227" t="str">
        <f>IF((SUM(K77, K95, K101, K120))&lt;&gt;K75,(SUM(K77, K95, K101, K120)),"")</f>
        <v/>
      </c>
      <c r="J75" s="227"/>
      <c r="K75" s="350">
        <f>SUM(K77,K95,K101,K120)</f>
        <v>0</v>
      </c>
      <c r="L75" s="351"/>
      <c r="M75" s="352"/>
      <c r="N75" s="75"/>
      <c r="O75" s="350">
        <f>SUM(O77,O95,O101,O120)</f>
        <v>0</v>
      </c>
      <c r="P75" s="351"/>
      <c r="Q75" s="352"/>
      <c r="R75" s="93" t="str">
        <f>IF((SUM(O77, O95, O101, O120))&lt;&gt;O75,(SUM(O77, O95, O101, O120)),"")</f>
        <v/>
      </c>
      <c r="S75" s="55"/>
      <c r="U75" s="111"/>
      <c r="V75" s="111"/>
      <c r="W75" s="111"/>
      <c r="X75" s="112"/>
      <c r="Y75" s="15"/>
      <c r="Z75" s="15"/>
      <c r="AA75" s="15"/>
      <c r="AB75" s="4"/>
    </row>
    <row r="76" spans="2:28" s="3" customFormat="1" ht="15" thickTop="1" thickBot="1" x14ac:dyDescent="0.35">
      <c r="B76" s="54"/>
      <c r="C76" s="5"/>
      <c r="D76" s="7"/>
      <c r="E76" s="5"/>
      <c r="F76" s="5"/>
      <c r="G76" s="5"/>
      <c r="H76" s="5"/>
      <c r="I76" s="220"/>
      <c r="J76" s="225"/>
      <c r="K76" s="353"/>
      <c r="L76" s="353"/>
      <c r="M76" s="353"/>
      <c r="N76" s="31"/>
      <c r="O76" s="353"/>
      <c r="P76" s="353"/>
      <c r="Q76" s="353"/>
      <c r="R76" s="220"/>
      <c r="S76" s="285"/>
      <c r="U76" s="109"/>
      <c r="V76" s="109"/>
      <c r="W76" s="109"/>
      <c r="X76" s="4"/>
      <c r="Y76" s="4"/>
      <c r="Z76" s="4"/>
      <c r="AA76" s="4"/>
      <c r="AB76" s="4"/>
    </row>
    <row r="77" spans="2:28" s="3" customFormat="1" ht="14.5" thickBot="1" x14ac:dyDescent="0.35">
      <c r="B77" s="54"/>
      <c r="C77" s="28">
        <v>4.0999999999999996</v>
      </c>
      <c r="D77" s="29" t="s">
        <v>1277</v>
      </c>
      <c r="E77" s="31"/>
      <c r="F77" s="31"/>
      <c r="G77" s="31"/>
      <c r="H77" s="31"/>
      <c r="I77" s="31"/>
      <c r="J77" s="31"/>
      <c r="K77" s="360">
        <f>SUM(K79,K85,K91:M93)</f>
        <v>0</v>
      </c>
      <c r="L77" s="361"/>
      <c r="M77" s="362"/>
      <c r="N77" s="31"/>
      <c r="O77" s="360">
        <f>SUM(O79,O85,O91:Q93)</f>
        <v>0</v>
      </c>
      <c r="P77" s="361"/>
      <c r="Q77" s="362"/>
      <c r="R77" s="297" t="str">
        <f>IF(SUM(O80:O83,O86:O89,O91:O93)&lt;&gt;O77, SUM(O80:O83,O86:O89,O91:O93), "")</f>
        <v/>
      </c>
      <c r="S77" s="285"/>
      <c r="U77" s="109"/>
      <c r="V77" s="109"/>
      <c r="W77" s="109"/>
      <c r="X77" s="4"/>
      <c r="Y77" s="4"/>
      <c r="Z77" s="4"/>
      <c r="AA77" s="4"/>
      <c r="AB77" s="4"/>
    </row>
    <row r="78" spans="2:28" s="3" customFormat="1" x14ac:dyDescent="0.3">
      <c r="B78" s="54"/>
      <c r="C78" s="5"/>
      <c r="D78" s="7"/>
      <c r="E78" s="5"/>
      <c r="F78" s="5"/>
      <c r="G78" s="5"/>
      <c r="H78" s="5"/>
      <c r="I78" s="220"/>
      <c r="J78" s="225"/>
      <c r="K78" s="363"/>
      <c r="L78" s="363"/>
      <c r="M78" s="363"/>
      <c r="N78" s="31"/>
      <c r="O78" s="363"/>
      <c r="P78" s="363"/>
      <c r="Q78" s="363"/>
      <c r="R78" s="31"/>
      <c r="S78" s="80"/>
      <c r="U78" s="109"/>
      <c r="V78" s="109"/>
      <c r="W78" s="109"/>
      <c r="X78" s="4"/>
      <c r="Y78" s="4"/>
      <c r="Z78" s="4"/>
      <c r="AA78" s="4"/>
      <c r="AB78" s="4"/>
    </row>
    <row r="79" spans="2:28" s="3" customFormat="1" x14ac:dyDescent="0.3">
      <c r="B79" s="54"/>
      <c r="C79" s="6" t="s">
        <v>144</v>
      </c>
      <c r="D79" s="7" t="s">
        <v>1457</v>
      </c>
      <c r="E79" s="5"/>
      <c r="F79" s="5"/>
      <c r="G79" s="5"/>
      <c r="H79" s="5"/>
      <c r="I79" s="220" t="str">
        <f>IF(SUM(K80:K83)&lt;&gt;K79, SUM(K80:K83), "")</f>
        <v/>
      </c>
      <c r="J79" s="220"/>
      <c r="K79" s="256">
        <f>SUM(K80:M83)</f>
        <v>0</v>
      </c>
      <c r="L79" s="364"/>
      <c r="M79" s="257"/>
      <c r="N79" s="31"/>
      <c r="O79" s="256">
        <f>SUM(O80:O83)</f>
        <v>0</v>
      </c>
      <c r="P79" s="364"/>
      <c r="Q79" s="257"/>
      <c r="R79" s="284" t="str">
        <f>IF(SUM(O80:O83)&lt;&gt;O79, SUM(O80:O83), "")</f>
        <v/>
      </c>
      <c r="S79" s="285"/>
      <c r="U79" s="109"/>
      <c r="V79" s="109"/>
      <c r="W79" s="109"/>
      <c r="X79" s="4"/>
      <c r="Y79" s="4"/>
      <c r="Z79" s="4"/>
      <c r="AA79" s="4"/>
      <c r="AB79" s="4"/>
    </row>
    <row r="80" spans="2:28" s="3" customFormat="1" x14ac:dyDescent="0.3">
      <c r="B80" s="54"/>
      <c r="C80" s="34" t="s">
        <v>145</v>
      </c>
      <c r="D80" s="38" t="s">
        <v>1458</v>
      </c>
      <c r="E80" s="5"/>
      <c r="F80" s="5"/>
      <c r="G80" s="5"/>
      <c r="H80" s="5"/>
      <c r="I80" s="233" t="str">
        <f>IF(AND((OR(ISNUMBER(K81), ISNUMBER(#REF!), ISNUMBER(K82), ISNUMBER(#REF!))), ISBLANK(K80)), "Landing charges?", "")</f>
        <v/>
      </c>
      <c r="J80" s="311"/>
      <c r="K80" s="357"/>
      <c r="L80" s="358"/>
      <c r="M80" s="359"/>
      <c r="N80" s="31"/>
      <c r="O80" s="357"/>
      <c r="P80" s="358"/>
      <c r="Q80" s="359"/>
      <c r="R80" s="284" t="str">
        <f>IF(AND((OR(ISNUMBER(O81), ISNUMBER(#REF!), ISNUMBER(O82), ISNUMBER(#REF!))), ISBLANK(O80)), "Landing charges?", "")</f>
        <v/>
      </c>
      <c r="S80" s="285"/>
      <c r="U80" s="109"/>
      <c r="V80" s="109"/>
      <c r="W80" s="109"/>
      <c r="X80" s="4"/>
      <c r="Y80" s="4"/>
      <c r="Z80" s="4"/>
      <c r="AA80" s="4"/>
      <c r="AB80" s="4"/>
    </row>
    <row r="81" spans="2:28" s="3" customFormat="1" x14ac:dyDescent="0.3">
      <c r="B81" s="54"/>
      <c r="C81" s="34" t="s">
        <v>146</v>
      </c>
      <c r="D81" s="38" t="s">
        <v>1459</v>
      </c>
      <c r="E81" s="5"/>
      <c r="F81" s="5"/>
      <c r="G81" s="5"/>
      <c r="H81" s="5"/>
      <c r="I81" s="220"/>
      <c r="J81" s="226"/>
      <c r="K81" s="357"/>
      <c r="L81" s="358"/>
      <c r="M81" s="359"/>
      <c r="N81" s="31"/>
      <c r="O81" s="357"/>
      <c r="P81" s="358"/>
      <c r="Q81" s="359"/>
      <c r="R81" s="31"/>
      <c r="S81" s="80"/>
      <c r="U81" s="109"/>
      <c r="V81" s="109"/>
      <c r="W81" s="109"/>
      <c r="X81" s="4"/>
      <c r="Y81" s="4"/>
      <c r="Z81" s="4"/>
      <c r="AA81" s="4"/>
      <c r="AB81" s="4"/>
    </row>
    <row r="82" spans="2:28" s="3" customFormat="1" x14ac:dyDescent="0.3">
      <c r="B82" s="54"/>
      <c r="C82" s="34" t="s">
        <v>147</v>
      </c>
      <c r="D82" s="38" t="s">
        <v>1460</v>
      </c>
      <c r="E82" s="5"/>
      <c r="F82" s="5"/>
      <c r="G82" s="5"/>
      <c r="H82" s="5"/>
      <c r="I82" s="220"/>
      <c r="J82" s="226"/>
      <c r="K82" s="357"/>
      <c r="L82" s="358"/>
      <c r="M82" s="359"/>
      <c r="N82" s="31"/>
      <c r="O82" s="357"/>
      <c r="P82" s="358"/>
      <c r="Q82" s="359"/>
      <c r="R82" s="31"/>
      <c r="S82" s="80"/>
      <c r="U82" s="109"/>
      <c r="V82" s="109"/>
      <c r="W82" s="109"/>
      <c r="X82" s="4"/>
      <c r="Y82" s="4"/>
      <c r="Z82" s="4"/>
      <c r="AA82" s="4"/>
      <c r="AB82" s="4"/>
    </row>
    <row r="83" spans="2:28" s="3" customFormat="1" ht="14.5" thickBot="1" x14ac:dyDescent="0.35">
      <c r="B83" s="54"/>
      <c r="C83" s="34" t="s">
        <v>148</v>
      </c>
      <c r="D83" s="38" t="s">
        <v>1461</v>
      </c>
      <c r="E83" s="5"/>
      <c r="F83" s="5"/>
      <c r="G83" s="5"/>
      <c r="H83" s="5"/>
      <c r="I83" s="220"/>
      <c r="J83" s="226"/>
      <c r="K83" s="357"/>
      <c r="L83" s="358"/>
      <c r="M83" s="359"/>
      <c r="N83" s="31"/>
      <c r="O83" s="357"/>
      <c r="P83" s="358"/>
      <c r="Q83" s="359"/>
      <c r="R83" s="31"/>
      <c r="S83" s="80"/>
      <c r="U83" s="109"/>
      <c r="V83" s="109"/>
      <c r="W83" s="109"/>
      <c r="X83" s="4"/>
      <c r="Y83" s="4"/>
      <c r="Z83" s="4"/>
      <c r="AA83" s="4"/>
      <c r="AB83" s="4"/>
    </row>
    <row r="84" spans="2:28" s="3" customFormat="1" x14ac:dyDescent="0.3">
      <c r="B84" s="54"/>
      <c r="C84" s="6"/>
      <c r="D84" s="7"/>
      <c r="E84" s="5"/>
      <c r="F84" s="5"/>
      <c r="G84" s="5"/>
      <c r="H84" s="5"/>
      <c r="I84" s="220"/>
      <c r="J84" s="225"/>
      <c r="K84" s="363"/>
      <c r="L84" s="363"/>
      <c r="M84" s="363"/>
      <c r="N84" s="31"/>
      <c r="O84" s="363"/>
      <c r="P84" s="363"/>
      <c r="Q84" s="363"/>
      <c r="R84" s="31"/>
      <c r="S84" s="80"/>
      <c r="U84" s="109"/>
      <c r="V84" s="109"/>
      <c r="W84" s="109"/>
      <c r="X84" s="4"/>
      <c r="Y84" s="4"/>
      <c r="Z84" s="4"/>
      <c r="AA84" s="4"/>
      <c r="AB84" s="4"/>
    </row>
    <row r="85" spans="2:28" s="3" customFormat="1" x14ac:dyDescent="0.3">
      <c r="B85" s="54"/>
      <c r="C85" s="6" t="s">
        <v>149</v>
      </c>
      <c r="D85" s="7" t="s">
        <v>1278</v>
      </c>
      <c r="E85" s="5"/>
      <c r="F85" s="5"/>
      <c r="G85" s="5"/>
      <c r="H85" s="5"/>
      <c r="I85" s="220" t="str">
        <f>IF(SUM(K86:K89)&lt;&gt;K85, SUM(K86:K89), "")</f>
        <v/>
      </c>
      <c r="J85" s="220"/>
      <c r="K85" s="256">
        <f>SUM(K86:M89)</f>
        <v>0</v>
      </c>
      <c r="L85" s="364"/>
      <c r="M85" s="257"/>
      <c r="N85" s="31"/>
      <c r="O85" s="256">
        <f>SUM(O86:Q89)</f>
        <v>0</v>
      </c>
      <c r="P85" s="364"/>
      <c r="Q85" s="257"/>
      <c r="R85" s="284" t="str">
        <f>IF(SUM(O86:O89)&lt;&gt;O85, SUM(O86:O89), "")</f>
        <v/>
      </c>
      <c r="S85" s="285"/>
      <c r="U85" s="109"/>
      <c r="V85" s="109"/>
      <c r="W85" s="109"/>
      <c r="X85" s="4"/>
      <c r="Y85" s="4"/>
      <c r="Z85" s="4"/>
      <c r="AA85" s="4"/>
      <c r="AB85" s="4"/>
    </row>
    <row r="86" spans="2:28" s="3" customFormat="1" x14ac:dyDescent="0.3">
      <c r="B86" s="54"/>
      <c r="C86" s="34" t="s">
        <v>150</v>
      </c>
      <c r="D86" s="38" t="s">
        <v>1462</v>
      </c>
      <c r="E86" s="5"/>
      <c r="F86" s="5"/>
      <c r="G86" s="5"/>
      <c r="H86" s="5"/>
      <c r="I86" s="233" t="str">
        <f>IF(AND((OR(ISNUMBER(K87), ISNUMBER(K88), ISNUMBER(K89))), ISBLANK(K86)), "Passenger charges?", "")</f>
        <v/>
      </c>
      <c r="J86" s="311"/>
      <c r="K86" s="365"/>
      <c r="L86" s="365"/>
      <c r="M86" s="365"/>
      <c r="N86" s="31"/>
      <c r="O86" s="365"/>
      <c r="P86" s="365"/>
      <c r="Q86" s="365"/>
      <c r="R86" s="312" t="str">
        <f>IF(AND((OR(ISNUMBER(O87), ISNUMBER(O88), ISNUMBER(O89))), ISBLANK(O86)), "Passenger charges?", "")</f>
        <v/>
      </c>
      <c r="S86" s="313"/>
      <c r="U86" s="109"/>
      <c r="V86" s="109"/>
      <c r="W86" s="109"/>
      <c r="X86" s="4"/>
      <c r="Y86" s="4"/>
      <c r="Z86" s="4"/>
      <c r="AA86" s="4"/>
      <c r="AB86" s="4"/>
    </row>
    <row r="87" spans="2:28" s="3" customFormat="1" x14ac:dyDescent="0.3">
      <c r="B87" s="54"/>
      <c r="C87" s="34" t="s">
        <v>151</v>
      </c>
      <c r="D87" s="38" t="s">
        <v>1463</v>
      </c>
      <c r="E87" s="5"/>
      <c r="F87" s="5"/>
      <c r="G87" s="5"/>
      <c r="H87" s="31"/>
      <c r="I87" s="31"/>
      <c r="J87" s="31"/>
      <c r="K87" s="365"/>
      <c r="L87" s="365"/>
      <c r="M87" s="365"/>
      <c r="N87" s="31"/>
      <c r="O87" s="365"/>
      <c r="P87" s="365"/>
      <c r="Q87" s="365"/>
      <c r="R87" s="31"/>
      <c r="S87" s="80"/>
      <c r="U87" s="109"/>
      <c r="V87" s="109"/>
      <c r="W87" s="109"/>
      <c r="X87" s="4"/>
      <c r="Y87" s="4"/>
      <c r="Z87" s="4"/>
      <c r="AA87" s="4"/>
      <c r="AB87" s="4"/>
    </row>
    <row r="88" spans="2:28" s="3" customFormat="1" x14ac:dyDescent="0.3">
      <c r="B88" s="54"/>
      <c r="C88" s="34" t="s">
        <v>152</v>
      </c>
      <c r="D88" s="38" t="s">
        <v>1464</v>
      </c>
      <c r="E88" s="5"/>
      <c r="F88" s="5"/>
      <c r="G88" s="5"/>
      <c r="H88" s="5"/>
      <c r="I88" s="31"/>
      <c r="J88" s="31"/>
      <c r="K88" s="365"/>
      <c r="L88" s="365"/>
      <c r="M88" s="365"/>
      <c r="N88" s="31"/>
      <c r="O88" s="365"/>
      <c r="P88" s="365"/>
      <c r="Q88" s="365"/>
      <c r="R88" s="31"/>
      <c r="S88" s="80"/>
      <c r="U88" s="109"/>
      <c r="V88" s="109"/>
      <c r="W88" s="109"/>
      <c r="X88" s="4"/>
      <c r="Y88" s="4"/>
      <c r="Z88" s="4"/>
      <c r="AA88" s="4"/>
      <c r="AB88" s="4"/>
    </row>
    <row r="89" spans="2:28" s="3" customFormat="1" x14ac:dyDescent="0.3">
      <c r="B89" s="54"/>
      <c r="C89" s="34" t="s">
        <v>153</v>
      </c>
      <c r="D89" s="38" t="s">
        <v>1465</v>
      </c>
      <c r="E89" s="5"/>
      <c r="F89" s="5"/>
      <c r="G89" s="5"/>
      <c r="H89" s="5"/>
      <c r="I89" s="31"/>
      <c r="J89" s="31"/>
      <c r="K89" s="365"/>
      <c r="L89" s="365"/>
      <c r="M89" s="365"/>
      <c r="N89" s="31"/>
      <c r="O89" s="365"/>
      <c r="P89" s="365"/>
      <c r="Q89" s="365"/>
      <c r="R89" s="31"/>
      <c r="S89" s="80"/>
      <c r="U89" s="109"/>
      <c r="V89" s="109"/>
      <c r="W89" s="109"/>
      <c r="X89" s="4"/>
      <c r="Y89" s="4"/>
      <c r="Z89" s="4"/>
      <c r="AA89" s="4"/>
      <c r="AB89" s="4"/>
    </row>
    <row r="90" spans="2:28" s="3" customFormat="1" x14ac:dyDescent="0.3">
      <c r="B90" s="54"/>
      <c r="C90" s="6"/>
      <c r="D90" s="7"/>
      <c r="E90" s="5"/>
      <c r="F90" s="5"/>
      <c r="G90" s="5"/>
      <c r="H90" s="5"/>
      <c r="I90" s="31"/>
      <c r="J90" s="31"/>
      <c r="K90" s="366"/>
      <c r="L90" s="366"/>
      <c r="M90" s="366"/>
      <c r="N90" s="5"/>
      <c r="O90" s="366"/>
      <c r="P90" s="366"/>
      <c r="Q90" s="366"/>
      <c r="R90" s="31"/>
      <c r="S90" s="80"/>
      <c r="U90" s="109"/>
      <c r="V90" s="109"/>
      <c r="W90" s="109"/>
      <c r="X90" s="4"/>
      <c r="Y90" s="4"/>
      <c r="Z90" s="4"/>
      <c r="AA90" s="4"/>
      <c r="AB90" s="4"/>
    </row>
    <row r="91" spans="2:28" s="3" customFormat="1" x14ac:dyDescent="0.3">
      <c r="B91" s="54"/>
      <c r="C91" s="6" t="s">
        <v>154</v>
      </c>
      <c r="D91" s="7" t="s">
        <v>1466</v>
      </c>
      <c r="E91" s="5"/>
      <c r="F91" s="5"/>
      <c r="G91" s="5"/>
      <c r="H91" s="5"/>
      <c r="I91" s="31"/>
      <c r="J91" s="31"/>
      <c r="K91" s="365"/>
      <c r="L91" s="365"/>
      <c r="M91" s="365"/>
      <c r="N91" s="31"/>
      <c r="O91" s="365"/>
      <c r="P91" s="365"/>
      <c r="Q91" s="365"/>
      <c r="R91" s="31"/>
      <c r="S91" s="80"/>
      <c r="U91" s="109"/>
      <c r="V91" s="109"/>
      <c r="W91" s="109"/>
      <c r="X91" s="4"/>
      <c r="Y91" s="4"/>
      <c r="Z91" s="4"/>
      <c r="AA91" s="4"/>
      <c r="AB91" s="4"/>
    </row>
    <row r="92" spans="2:28" s="3" customFormat="1" x14ac:dyDescent="0.3">
      <c r="B92" s="54"/>
      <c r="C92" s="6" t="s">
        <v>155</v>
      </c>
      <c r="D92" s="7" t="s">
        <v>1467</v>
      </c>
      <c r="E92" s="5"/>
      <c r="F92" s="5"/>
      <c r="G92" s="5"/>
      <c r="H92" s="5"/>
      <c r="I92" s="31"/>
      <c r="J92" s="31"/>
      <c r="K92" s="365"/>
      <c r="L92" s="365"/>
      <c r="M92" s="365"/>
      <c r="N92" s="31"/>
      <c r="O92" s="365"/>
      <c r="P92" s="365"/>
      <c r="Q92" s="365"/>
      <c r="R92" s="31"/>
      <c r="S92" s="80"/>
      <c r="U92" s="109"/>
      <c r="V92" s="109"/>
      <c r="W92" s="109"/>
      <c r="X92" s="4"/>
      <c r="Y92" s="4"/>
      <c r="Z92" s="4"/>
      <c r="AA92" s="4"/>
      <c r="AB92" s="4"/>
    </row>
    <row r="93" spans="2:28" s="3" customFormat="1" ht="14.5" thickBot="1" x14ac:dyDescent="0.35">
      <c r="B93" s="54"/>
      <c r="C93" s="6" t="s">
        <v>175</v>
      </c>
      <c r="D93" s="7" t="s">
        <v>1468</v>
      </c>
      <c r="E93" s="5"/>
      <c r="F93" s="5"/>
      <c r="G93" s="5"/>
      <c r="H93" s="5"/>
      <c r="I93" s="31"/>
      <c r="J93" s="31"/>
      <c r="K93" s="365"/>
      <c r="L93" s="365"/>
      <c r="M93" s="365"/>
      <c r="N93" s="31"/>
      <c r="O93" s="365"/>
      <c r="P93" s="365"/>
      <c r="Q93" s="365"/>
      <c r="R93" s="31"/>
      <c r="S93" s="80"/>
      <c r="U93" s="109"/>
      <c r="V93" s="109"/>
      <c r="W93" s="109"/>
      <c r="X93" s="4"/>
      <c r="Y93" s="4"/>
      <c r="Z93" s="4"/>
      <c r="AA93" s="4"/>
      <c r="AB93" s="4"/>
    </row>
    <row r="94" spans="2:28" s="3" customFormat="1" ht="14.5" thickBot="1" x14ac:dyDescent="0.35">
      <c r="B94" s="54"/>
      <c r="C94" s="31"/>
      <c r="D94" s="7"/>
      <c r="E94" s="5"/>
      <c r="F94" s="5"/>
      <c r="G94" s="5"/>
      <c r="H94" s="5"/>
      <c r="I94" s="31"/>
      <c r="J94" s="31"/>
      <c r="K94" s="363"/>
      <c r="L94" s="363"/>
      <c r="M94" s="363"/>
      <c r="N94" s="31"/>
      <c r="O94" s="363"/>
      <c r="P94" s="363"/>
      <c r="Q94" s="363"/>
      <c r="R94" s="31"/>
      <c r="S94" s="80"/>
      <c r="U94" s="109"/>
      <c r="V94" s="109"/>
      <c r="W94" s="109"/>
      <c r="X94" s="4"/>
      <c r="Y94" s="4"/>
      <c r="Z94" s="4"/>
      <c r="AA94" s="4"/>
      <c r="AB94" s="4"/>
    </row>
    <row r="95" spans="2:28" s="3" customFormat="1" ht="14.5" thickBot="1" x14ac:dyDescent="0.35">
      <c r="B95" s="54"/>
      <c r="C95" s="28">
        <v>4.2</v>
      </c>
      <c r="D95" s="29" t="s">
        <v>1469</v>
      </c>
      <c r="E95" s="31"/>
      <c r="F95" s="31"/>
      <c r="G95" s="31"/>
      <c r="H95" s="31"/>
      <c r="I95" s="31"/>
      <c r="J95" s="31"/>
      <c r="K95" s="360">
        <f>SUM(K97:K99)</f>
        <v>0</v>
      </c>
      <c r="L95" s="361"/>
      <c r="M95" s="362"/>
      <c r="N95" s="31"/>
      <c r="O95" s="360">
        <f>SUM(O97:O99)</f>
        <v>0</v>
      </c>
      <c r="P95" s="361"/>
      <c r="Q95" s="362"/>
      <c r="R95" s="297" t="str">
        <f>IF(SUM(O97:O99)&lt;&gt;O95, SUM(O97:O99), "")</f>
        <v/>
      </c>
      <c r="S95" s="285"/>
      <c r="U95" s="109"/>
      <c r="V95" s="109"/>
      <c r="W95" s="109"/>
      <c r="X95" s="4"/>
      <c r="Y95" s="4"/>
      <c r="Z95" s="4"/>
      <c r="AA95" s="4"/>
      <c r="AB95" s="4"/>
    </row>
    <row r="96" spans="2:28" s="3" customFormat="1" x14ac:dyDescent="0.3">
      <c r="B96" s="54"/>
      <c r="C96" s="5"/>
      <c r="D96" s="7"/>
      <c r="E96" s="5"/>
      <c r="F96" s="5"/>
      <c r="G96" s="5"/>
      <c r="H96" s="5"/>
      <c r="I96" s="31"/>
      <c r="J96" s="31"/>
      <c r="K96" s="363"/>
      <c r="L96" s="363"/>
      <c r="M96" s="363"/>
      <c r="N96" s="31"/>
      <c r="O96" s="363"/>
      <c r="P96" s="363"/>
      <c r="Q96" s="363"/>
      <c r="R96" s="31"/>
      <c r="S96" s="80"/>
      <c r="U96" s="109"/>
      <c r="V96" s="109"/>
      <c r="W96" s="109"/>
      <c r="X96" s="4"/>
      <c r="Y96" s="4"/>
      <c r="Z96" s="4"/>
      <c r="AA96" s="4"/>
      <c r="AB96" s="4"/>
    </row>
    <row r="97" spans="2:28" s="3" customFormat="1" x14ac:dyDescent="0.3">
      <c r="B97" s="54"/>
      <c r="C97" s="35" t="s">
        <v>156</v>
      </c>
      <c r="D97" s="17" t="s">
        <v>1470</v>
      </c>
      <c r="E97" s="5"/>
      <c r="F97" s="5"/>
      <c r="G97" s="5"/>
      <c r="H97" s="5"/>
      <c r="I97" s="31"/>
      <c r="J97" s="31"/>
      <c r="K97" s="365"/>
      <c r="L97" s="365"/>
      <c r="M97" s="365"/>
      <c r="N97" s="31"/>
      <c r="O97" s="365"/>
      <c r="P97" s="365"/>
      <c r="Q97" s="365"/>
      <c r="R97" s="31"/>
      <c r="S97" s="80"/>
      <c r="U97" s="109"/>
      <c r="V97" s="109"/>
      <c r="W97" s="109"/>
      <c r="X97" s="4"/>
      <c r="Y97" s="4"/>
      <c r="Z97" s="4"/>
      <c r="AA97" s="4"/>
      <c r="AB97" s="4"/>
    </row>
    <row r="98" spans="2:28" s="3" customFormat="1" x14ac:dyDescent="0.3">
      <c r="B98" s="54"/>
      <c r="C98" s="35" t="s">
        <v>157</v>
      </c>
      <c r="D98" s="17" t="s">
        <v>1471</v>
      </c>
      <c r="E98" s="5"/>
      <c r="F98" s="5"/>
      <c r="G98" s="5"/>
      <c r="H98" s="5"/>
      <c r="I98" s="31"/>
      <c r="J98" s="31"/>
      <c r="K98" s="365"/>
      <c r="L98" s="365"/>
      <c r="M98" s="365"/>
      <c r="N98" s="31"/>
      <c r="O98" s="365"/>
      <c r="P98" s="365"/>
      <c r="Q98" s="365"/>
      <c r="R98" s="31"/>
      <c r="S98" s="80"/>
      <c r="U98" s="109"/>
      <c r="V98" s="109"/>
      <c r="W98" s="109"/>
      <c r="X98" s="4"/>
      <c r="Y98" s="4"/>
      <c r="Z98" s="4"/>
      <c r="AA98" s="4"/>
      <c r="AB98" s="4"/>
    </row>
    <row r="99" spans="2:28" s="3" customFormat="1" x14ac:dyDescent="0.3">
      <c r="B99" s="54"/>
      <c r="C99" s="35" t="s">
        <v>158</v>
      </c>
      <c r="D99" s="17" t="s">
        <v>1472</v>
      </c>
      <c r="E99" s="5"/>
      <c r="F99" s="5"/>
      <c r="G99" s="5"/>
      <c r="H99" s="5"/>
      <c r="I99" s="31"/>
      <c r="J99" s="31"/>
      <c r="K99" s="365"/>
      <c r="L99" s="365"/>
      <c r="M99" s="365"/>
      <c r="N99" s="31"/>
      <c r="O99" s="365"/>
      <c r="P99" s="365"/>
      <c r="Q99" s="365"/>
      <c r="R99" s="31"/>
      <c r="S99" s="80"/>
      <c r="U99" s="109"/>
      <c r="V99" s="109"/>
      <c r="W99" s="109"/>
      <c r="X99" s="4"/>
      <c r="Y99" s="4"/>
      <c r="Z99" s="4"/>
      <c r="AA99" s="4"/>
      <c r="AB99" s="4"/>
    </row>
    <row r="100" spans="2:28" s="3" customFormat="1" ht="14.5" thickBot="1" x14ac:dyDescent="0.35">
      <c r="B100" s="54"/>
      <c r="C100" s="31"/>
      <c r="D100" s="7"/>
      <c r="E100" s="5"/>
      <c r="F100" s="5"/>
      <c r="G100" s="5"/>
      <c r="H100" s="5"/>
      <c r="I100" s="31"/>
      <c r="J100" s="31"/>
      <c r="K100" s="367"/>
      <c r="L100" s="367"/>
      <c r="M100" s="367"/>
      <c r="N100" s="31"/>
      <c r="O100" s="367"/>
      <c r="P100" s="367"/>
      <c r="Q100" s="367"/>
      <c r="R100" s="31"/>
      <c r="S100" s="80"/>
      <c r="U100" s="109"/>
      <c r="V100" s="109"/>
      <c r="W100" s="109"/>
      <c r="X100" s="4"/>
      <c r="Y100" s="4"/>
      <c r="Z100" s="4"/>
      <c r="AA100" s="4"/>
      <c r="AB100" s="4"/>
    </row>
    <row r="101" spans="2:28" s="3" customFormat="1" ht="14.5" thickBot="1" x14ac:dyDescent="0.35">
      <c r="B101" s="54"/>
      <c r="C101" s="28">
        <v>4.3</v>
      </c>
      <c r="D101" s="29" t="s">
        <v>1473</v>
      </c>
      <c r="E101" s="31"/>
      <c r="F101" s="31"/>
      <c r="G101" s="31"/>
      <c r="H101" s="31"/>
      <c r="I101" s="31"/>
      <c r="J101" s="31"/>
      <c r="K101" s="360">
        <f>SUM(K104,K106:M110,K113:M116,K118)</f>
        <v>0</v>
      </c>
      <c r="L101" s="361"/>
      <c r="M101" s="362"/>
      <c r="N101" s="31"/>
      <c r="O101" s="360">
        <f>SUM(O104,O106:Q110,O113:Q116,O118)</f>
        <v>0</v>
      </c>
      <c r="P101" s="361"/>
      <c r="Q101" s="362"/>
      <c r="R101" s="297" t="str">
        <f>IF(SUM(O104,O106:O110,O113:O116,O118)&lt;&gt;O101, SUM(O104,O106:O110,O113:O116,O118), "")</f>
        <v/>
      </c>
      <c r="S101" s="285"/>
      <c r="U101" s="109"/>
      <c r="V101" s="109"/>
      <c r="W101" s="109"/>
      <c r="X101" s="4"/>
      <c r="Y101" s="4"/>
      <c r="Z101" s="4"/>
      <c r="AA101" s="4"/>
      <c r="AB101" s="4"/>
    </row>
    <row r="102" spans="2:28" s="3" customFormat="1" x14ac:dyDescent="0.3">
      <c r="B102" s="54"/>
      <c r="C102" s="5"/>
      <c r="D102" s="7"/>
      <c r="E102" s="5"/>
      <c r="F102" s="5"/>
      <c r="G102" s="5"/>
      <c r="H102" s="5"/>
      <c r="I102" s="31"/>
      <c r="J102" s="31"/>
      <c r="K102" s="363"/>
      <c r="L102" s="363"/>
      <c r="M102" s="363"/>
      <c r="N102" s="31"/>
      <c r="O102" s="363"/>
      <c r="P102" s="363"/>
      <c r="Q102" s="363"/>
      <c r="R102" s="31"/>
      <c r="S102" s="80"/>
      <c r="U102" s="109"/>
      <c r="V102" s="109"/>
      <c r="W102" s="109"/>
      <c r="X102" s="4"/>
      <c r="Y102" s="4"/>
      <c r="Z102" s="4"/>
      <c r="AA102" s="4"/>
      <c r="AB102" s="4"/>
    </row>
    <row r="103" spans="2:28" s="3" customFormat="1" x14ac:dyDescent="0.3">
      <c r="B103" s="54"/>
      <c r="C103" s="6" t="s">
        <v>159</v>
      </c>
      <c r="D103" s="7" t="s">
        <v>1479</v>
      </c>
      <c r="E103" s="5"/>
      <c r="F103" s="5"/>
      <c r="G103" s="5"/>
      <c r="H103" s="5"/>
      <c r="I103" s="31"/>
      <c r="J103" s="31" t="str">
        <f>IF(SUM(K104,K106:K110)&lt;&gt;K103, SUM(K104,K106:K110), "")</f>
        <v/>
      </c>
      <c r="K103" s="256">
        <f>SUM(K104,K106:M110)</f>
        <v>0</v>
      </c>
      <c r="L103" s="364"/>
      <c r="M103" s="257"/>
      <c r="N103" s="31"/>
      <c r="O103" s="256">
        <f>SUM(O104,O106:Q110)</f>
        <v>0</v>
      </c>
      <c r="P103" s="364"/>
      <c r="Q103" s="257"/>
      <c r="R103" s="284" t="str">
        <f>IF(SUM(O104,O106:O110)&lt;&gt;O103, SUM(O104,O106:O110), "")</f>
        <v/>
      </c>
      <c r="S103" s="285"/>
      <c r="U103" s="109"/>
      <c r="V103" s="109"/>
      <c r="W103" s="109"/>
      <c r="X103" s="4"/>
      <c r="Y103" s="4"/>
      <c r="Z103" s="4"/>
      <c r="AA103" s="4"/>
      <c r="AB103" s="4"/>
    </row>
    <row r="104" spans="2:28" s="3" customFormat="1" x14ac:dyDescent="0.3">
      <c r="B104" s="54"/>
      <c r="C104" s="34" t="s">
        <v>160</v>
      </c>
      <c r="D104" s="38" t="s">
        <v>1480</v>
      </c>
      <c r="E104" s="5"/>
      <c r="F104" s="5"/>
      <c r="G104" s="5"/>
      <c r="H104" s="5"/>
      <c r="I104" s="220" t="str">
        <f>IF(AND(ISNUMBER(K104), ISNUMBER(K105), K104&lt;K105), K105, "")</f>
        <v/>
      </c>
      <c r="J104" s="255"/>
      <c r="K104" s="365"/>
      <c r="L104" s="365"/>
      <c r="M104" s="365"/>
      <c r="N104" s="31"/>
      <c r="O104" s="365"/>
      <c r="P104" s="365"/>
      <c r="Q104" s="365"/>
      <c r="R104" s="284" t="str">
        <f>IF(AND(ISNUMBER(O104), ISNUMBER(O105), O104&lt;O105), O105, "")</f>
        <v/>
      </c>
      <c r="S104" s="285"/>
      <c r="U104" s="109"/>
      <c r="V104" s="109"/>
      <c r="W104" s="109"/>
      <c r="X104" s="4"/>
      <c r="Y104" s="4"/>
      <c r="Z104" s="4"/>
      <c r="AA104" s="4"/>
      <c r="AB104" s="4"/>
    </row>
    <row r="105" spans="2:28" s="3" customFormat="1" x14ac:dyDescent="0.3">
      <c r="B105" s="54"/>
      <c r="C105" s="14" t="s">
        <v>161</v>
      </c>
      <c r="D105" s="77" t="s">
        <v>1474</v>
      </c>
      <c r="E105" s="5"/>
      <c r="F105" s="5"/>
      <c r="G105" s="5"/>
      <c r="H105" s="5"/>
      <c r="I105" s="220" t="str">
        <f>IF(AND(ISNUMBER(K104), ISNUMBER(K105), K105&gt;K104), "!!! Duty free &gt; Total Retail? !!!", "")</f>
        <v/>
      </c>
      <c r="J105" s="255"/>
      <c r="K105" s="368"/>
      <c r="L105" s="368"/>
      <c r="M105" s="368"/>
      <c r="N105" s="31"/>
      <c r="O105" s="368"/>
      <c r="P105" s="368"/>
      <c r="Q105" s="368"/>
      <c r="R105" s="284" t="str">
        <f>IF(AND(ISNUMBER(O104), ISNUMBER(O105), O105&gt;O104), "!", "")</f>
        <v/>
      </c>
      <c r="S105" s="285"/>
      <c r="U105" s="109"/>
      <c r="V105" s="109"/>
      <c r="W105" s="109"/>
      <c r="X105" s="4"/>
      <c r="Y105" s="4"/>
      <c r="Z105" s="4"/>
      <c r="AA105" s="4"/>
      <c r="AB105" s="4"/>
    </row>
    <row r="106" spans="2:28" s="3" customFormat="1" x14ac:dyDescent="0.3">
      <c r="B106" s="54"/>
      <c r="C106" s="34" t="s">
        <v>162</v>
      </c>
      <c r="D106" s="38" t="s">
        <v>1475</v>
      </c>
      <c r="E106" s="5"/>
      <c r="F106" s="5"/>
      <c r="G106" s="5"/>
      <c r="H106" s="5"/>
      <c r="I106" s="31"/>
      <c r="J106" s="31"/>
      <c r="K106" s="365"/>
      <c r="L106" s="365"/>
      <c r="M106" s="365"/>
      <c r="N106" s="31"/>
      <c r="O106" s="365"/>
      <c r="P106" s="365"/>
      <c r="Q106" s="365"/>
      <c r="R106" s="31"/>
      <c r="S106" s="80"/>
      <c r="U106" s="109"/>
      <c r="V106" s="109"/>
      <c r="W106" s="109"/>
      <c r="X106" s="4"/>
      <c r="Y106" s="4"/>
      <c r="Z106" s="4"/>
      <c r="AA106" s="4"/>
      <c r="AB106" s="4"/>
    </row>
    <row r="107" spans="2:28" s="3" customFormat="1" x14ac:dyDescent="0.3">
      <c r="B107" s="54"/>
      <c r="C107" s="34" t="s">
        <v>163</v>
      </c>
      <c r="D107" s="38" t="s">
        <v>1476</v>
      </c>
      <c r="E107" s="5"/>
      <c r="F107" s="5"/>
      <c r="G107" s="5"/>
      <c r="H107" s="5"/>
      <c r="I107" s="31"/>
      <c r="J107" s="31"/>
      <c r="K107" s="365"/>
      <c r="L107" s="365"/>
      <c r="M107" s="365"/>
      <c r="N107" s="31"/>
      <c r="O107" s="365"/>
      <c r="P107" s="365"/>
      <c r="Q107" s="365"/>
      <c r="R107" s="31"/>
      <c r="S107" s="80"/>
      <c r="U107" s="109"/>
      <c r="V107" s="109"/>
      <c r="W107" s="109"/>
      <c r="X107" s="4"/>
      <c r="Y107" s="4"/>
      <c r="Z107" s="4"/>
      <c r="AA107" s="4"/>
      <c r="AB107" s="4"/>
    </row>
    <row r="108" spans="2:28" s="3" customFormat="1" x14ac:dyDescent="0.3">
      <c r="B108" s="54"/>
      <c r="C108" s="34" t="s">
        <v>164</v>
      </c>
      <c r="D108" s="38" t="s">
        <v>1477</v>
      </c>
      <c r="E108" s="5"/>
      <c r="F108" s="5"/>
      <c r="G108" s="5"/>
      <c r="H108" s="5"/>
      <c r="I108" s="31"/>
      <c r="J108" s="31"/>
      <c r="K108" s="365"/>
      <c r="L108" s="365"/>
      <c r="M108" s="365"/>
      <c r="N108" s="31"/>
      <c r="O108" s="365"/>
      <c r="P108" s="365"/>
      <c r="Q108" s="365"/>
      <c r="R108" s="31"/>
      <c r="S108" s="80"/>
      <c r="U108" s="109"/>
      <c r="V108" s="109"/>
      <c r="W108" s="109"/>
      <c r="X108" s="4"/>
      <c r="Y108" s="4"/>
      <c r="Z108" s="4"/>
      <c r="AA108" s="4"/>
      <c r="AB108" s="4"/>
    </row>
    <row r="109" spans="2:28" s="3" customFormat="1" x14ac:dyDescent="0.3">
      <c r="B109" s="54"/>
      <c r="C109" s="34" t="s">
        <v>176</v>
      </c>
      <c r="D109" s="38" t="s">
        <v>1478</v>
      </c>
      <c r="E109" s="5"/>
      <c r="F109" s="5"/>
      <c r="G109" s="5"/>
      <c r="H109" s="5"/>
      <c r="I109" s="31"/>
      <c r="J109" s="31"/>
      <c r="K109" s="365"/>
      <c r="L109" s="365"/>
      <c r="M109" s="365"/>
      <c r="N109" s="31"/>
      <c r="O109" s="365"/>
      <c r="P109" s="365"/>
      <c r="Q109" s="365"/>
      <c r="R109" s="31"/>
      <c r="S109" s="80"/>
      <c r="U109" s="109"/>
      <c r="V109" s="109"/>
      <c r="W109" s="109"/>
      <c r="X109" s="4"/>
      <c r="Y109" s="4"/>
      <c r="Z109" s="4"/>
      <c r="AA109" s="4"/>
      <c r="AB109" s="4"/>
    </row>
    <row r="110" spans="2:28" s="3" customFormat="1" x14ac:dyDescent="0.3">
      <c r="B110" s="54"/>
      <c r="C110" s="34" t="s">
        <v>165</v>
      </c>
      <c r="D110" s="38" t="s">
        <v>1481</v>
      </c>
      <c r="E110" s="5"/>
      <c r="F110" s="5"/>
      <c r="G110" s="5"/>
      <c r="H110" s="5"/>
      <c r="I110" s="31"/>
      <c r="J110" s="31"/>
      <c r="K110" s="365"/>
      <c r="L110" s="365"/>
      <c r="M110" s="365"/>
      <c r="N110" s="31"/>
      <c r="O110" s="365"/>
      <c r="P110" s="365"/>
      <c r="Q110" s="365"/>
      <c r="R110" s="31"/>
      <c r="S110" s="80"/>
      <c r="U110" s="109"/>
      <c r="V110" s="109"/>
      <c r="W110" s="109"/>
      <c r="X110" s="4"/>
      <c r="Y110" s="4"/>
      <c r="Z110" s="4"/>
      <c r="AA110" s="4"/>
      <c r="AB110" s="4"/>
    </row>
    <row r="111" spans="2:28" s="3" customFormat="1" x14ac:dyDescent="0.3">
      <c r="B111" s="54"/>
      <c r="C111" s="34"/>
      <c r="D111" s="38"/>
      <c r="E111" s="5"/>
      <c r="F111" s="5"/>
      <c r="G111" s="5"/>
      <c r="H111" s="5"/>
      <c r="I111" s="31"/>
      <c r="J111" s="31"/>
      <c r="K111" s="31"/>
      <c r="L111" s="31"/>
      <c r="M111" s="31"/>
      <c r="N111" s="31"/>
      <c r="O111" s="31"/>
      <c r="P111" s="31"/>
      <c r="Q111" s="31"/>
      <c r="R111" s="31"/>
      <c r="S111" s="80"/>
      <c r="U111" s="109"/>
      <c r="V111" s="109"/>
      <c r="W111" s="109"/>
      <c r="X111" s="4"/>
      <c r="Y111" s="4"/>
      <c r="Z111" s="4"/>
      <c r="AA111" s="4"/>
      <c r="AB111" s="4"/>
    </row>
    <row r="112" spans="2:28" s="3" customFormat="1" x14ac:dyDescent="0.3">
      <c r="B112" s="54"/>
      <c r="C112" s="6" t="s">
        <v>166</v>
      </c>
      <c r="D112" s="7" t="s">
        <v>1482</v>
      </c>
      <c r="E112" s="5"/>
      <c r="F112" s="5"/>
      <c r="G112" s="5"/>
      <c r="H112" s="5"/>
      <c r="I112" s="220" t="str">
        <f>IF(SUM(K113:K116)&lt;&gt;K112, SUM(K113:K116), "")</f>
        <v/>
      </c>
      <c r="J112" s="255"/>
      <c r="K112" s="256">
        <f>SUM(K113:K116)</f>
        <v>0</v>
      </c>
      <c r="L112" s="364"/>
      <c r="M112" s="257"/>
      <c r="N112" s="31"/>
      <c r="O112" s="256">
        <f>SUM(O113:O116)</f>
        <v>0</v>
      </c>
      <c r="P112" s="364"/>
      <c r="Q112" s="257"/>
      <c r="R112" s="284" t="str">
        <f>IF(SUM(O113:O116)&lt;&gt;O112, SUM(O113:O116), "")</f>
        <v/>
      </c>
      <c r="S112" s="285"/>
      <c r="U112" s="109"/>
      <c r="V112" s="109"/>
      <c r="W112" s="109"/>
      <c r="X112" s="4"/>
      <c r="Y112" s="4"/>
      <c r="Z112" s="4"/>
      <c r="AA112" s="4"/>
      <c r="AB112" s="4"/>
    </row>
    <row r="113" spans="2:28" s="3" customFormat="1" x14ac:dyDescent="0.3">
      <c r="B113" s="54"/>
      <c r="C113" s="34" t="s">
        <v>167</v>
      </c>
      <c r="D113" s="38" t="s">
        <v>1483</v>
      </c>
      <c r="E113" s="5"/>
      <c r="F113" s="5"/>
      <c r="G113" s="5"/>
      <c r="H113" s="5"/>
      <c r="I113" s="31"/>
      <c r="J113" s="31"/>
      <c r="K113" s="357"/>
      <c r="L113" s="358"/>
      <c r="M113" s="359"/>
      <c r="N113" s="31"/>
      <c r="O113" s="357"/>
      <c r="P113" s="358"/>
      <c r="Q113" s="359"/>
      <c r="R113" s="31"/>
      <c r="S113" s="80"/>
      <c r="U113" s="109"/>
      <c r="V113" s="109"/>
      <c r="W113" s="109"/>
      <c r="X113" s="4"/>
      <c r="Y113" s="4"/>
      <c r="Z113" s="4"/>
      <c r="AA113" s="4"/>
      <c r="AB113" s="4"/>
    </row>
    <row r="114" spans="2:28" s="3" customFormat="1" x14ac:dyDescent="0.3">
      <c r="B114" s="54"/>
      <c r="C114" s="34" t="s">
        <v>168</v>
      </c>
      <c r="D114" s="38" t="s">
        <v>1484</v>
      </c>
      <c r="E114" s="5"/>
      <c r="F114" s="5"/>
      <c r="G114" s="5"/>
      <c r="H114" s="5"/>
      <c r="I114" s="31"/>
      <c r="J114" s="31"/>
      <c r="K114" s="357"/>
      <c r="L114" s="358"/>
      <c r="M114" s="359"/>
      <c r="N114" s="31"/>
      <c r="O114" s="357"/>
      <c r="P114" s="358"/>
      <c r="Q114" s="359"/>
      <c r="R114" s="31"/>
      <c r="S114" s="80"/>
      <c r="U114" s="109"/>
      <c r="V114" s="109"/>
      <c r="W114" s="109"/>
      <c r="X114" s="4"/>
      <c r="Y114" s="4"/>
      <c r="Z114" s="4"/>
      <c r="AA114" s="4"/>
      <c r="AB114" s="4"/>
    </row>
    <row r="115" spans="2:28" s="3" customFormat="1" x14ac:dyDescent="0.3">
      <c r="B115" s="54"/>
      <c r="C115" s="34" t="s">
        <v>169</v>
      </c>
      <c r="D115" s="38" t="s">
        <v>1485</v>
      </c>
      <c r="E115" s="5"/>
      <c r="F115" s="5"/>
      <c r="G115" s="5"/>
      <c r="H115" s="5"/>
      <c r="I115" s="31"/>
      <c r="J115" s="31"/>
      <c r="K115" s="357"/>
      <c r="L115" s="358"/>
      <c r="M115" s="359"/>
      <c r="N115" s="31"/>
      <c r="O115" s="357"/>
      <c r="P115" s="358"/>
      <c r="Q115" s="359"/>
      <c r="R115" s="31"/>
      <c r="S115" s="80"/>
      <c r="U115" s="109"/>
      <c r="V115" s="109"/>
      <c r="W115" s="109"/>
      <c r="X115" s="4"/>
      <c r="Y115" s="4"/>
      <c r="Z115" s="4"/>
      <c r="AA115" s="4"/>
      <c r="AB115" s="4"/>
    </row>
    <row r="116" spans="2:28" s="3" customFormat="1" x14ac:dyDescent="0.3">
      <c r="B116" s="54"/>
      <c r="C116" s="34" t="s">
        <v>170</v>
      </c>
      <c r="D116" s="38" t="s">
        <v>1486</v>
      </c>
      <c r="E116" s="5"/>
      <c r="F116" s="5"/>
      <c r="G116" s="5"/>
      <c r="H116" s="5"/>
      <c r="I116" s="31"/>
      <c r="J116" s="31"/>
      <c r="K116" s="357"/>
      <c r="L116" s="358"/>
      <c r="M116" s="359"/>
      <c r="N116" s="31"/>
      <c r="O116" s="357"/>
      <c r="P116" s="358"/>
      <c r="Q116" s="359"/>
      <c r="R116" s="31"/>
      <c r="S116" s="80"/>
      <c r="U116" s="109"/>
      <c r="V116" s="109"/>
      <c r="W116" s="109"/>
      <c r="X116" s="4"/>
      <c r="Y116" s="4"/>
      <c r="Z116" s="4"/>
      <c r="AA116" s="4"/>
      <c r="AB116" s="4"/>
    </row>
    <row r="117" spans="2:28" s="3" customFormat="1" x14ac:dyDescent="0.3">
      <c r="B117" s="54"/>
      <c r="C117" s="6"/>
      <c r="D117" s="7"/>
      <c r="E117" s="5"/>
      <c r="F117" s="5"/>
      <c r="G117" s="5"/>
      <c r="H117" s="5"/>
      <c r="I117" s="31"/>
      <c r="J117" s="31"/>
      <c r="K117" s="76"/>
      <c r="L117" s="76"/>
      <c r="M117" s="76"/>
      <c r="N117" s="31"/>
      <c r="O117" s="76"/>
      <c r="P117" s="76"/>
      <c r="Q117" s="76"/>
      <c r="R117" s="31"/>
      <c r="S117" s="80"/>
      <c r="U117" s="109"/>
      <c r="V117" s="109"/>
      <c r="W117" s="109"/>
      <c r="X117" s="4"/>
      <c r="Y117" s="4"/>
      <c r="Z117" s="4"/>
      <c r="AA117" s="4"/>
      <c r="AB117" s="4"/>
    </row>
    <row r="118" spans="2:28" s="3" customFormat="1" x14ac:dyDescent="0.3">
      <c r="B118" s="54"/>
      <c r="C118" s="6" t="s">
        <v>171</v>
      </c>
      <c r="D118" s="7" t="s">
        <v>1487</v>
      </c>
      <c r="E118" s="5"/>
      <c r="F118" s="5"/>
      <c r="G118" s="5"/>
      <c r="H118" s="5"/>
      <c r="I118" s="31"/>
      <c r="J118" s="31"/>
      <c r="K118" s="357"/>
      <c r="L118" s="358"/>
      <c r="M118" s="359"/>
      <c r="N118" s="31"/>
      <c r="O118" s="365"/>
      <c r="P118" s="365"/>
      <c r="Q118" s="365"/>
      <c r="R118" s="31"/>
      <c r="S118" s="80"/>
      <c r="U118" s="109"/>
      <c r="V118" s="109"/>
      <c r="W118" s="109"/>
      <c r="X118" s="4"/>
      <c r="Y118" s="4"/>
      <c r="Z118" s="4"/>
      <c r="AA118" s="4"/>
      <c r="AB118" s="4"/>
    </row>
    <row r="119" spans="2:28" s="3" customFormat="1" ht="14.5" thickBot="1" x14ac:dyDescent="0.35">
      <c r="B119" s="54"/>
      <c r="C119" s="6"/>
      <c r="D119" s="7"/>
      <c r="E119" s="5"/>
      <c r="F119" s="5"/>
      <c r="G119" s="5"/>
      <c r="H119" s="5"/>
      <c r="I119" s="31"/>
      <c r="J119" s="31"/>
      <c r="K119" s="367"/>
      <c r="L119" s="367"/>
      <c r="M119" s="367"/>
      <c r="N119" s="31"/>
      <c r="O119" s="367"/>
      <c r="P119" s="367"/>
      <c r="Q119" s="367"/>
      <c r="R119" s="31"/>
      <c r="S119" s="80"/>
      <c r="U119" s="109"/>
      <c r="V119" s="109"/>
      <c r="W119" s="109"/>
      <c r="X119" s="4"/>
      <c r="Y119" s="4"/>
      <c r="Z119" s="4"/>
      <c r="AA119" s="4"/>
      <c r="AB119" s="4"/>
    </row>
    <row r="120" spans="2:28" s="3" customFormat="1" ht="14.5" thickBot="1" x14ac:dyDescent="0.35">
      <c r="B120" s="54"/>
      <c r="C120" s="28">
        <v>4.4000000000000004</v>
      </c>
      <c r="D120" s="29" t="s">
        <v>1488</v>
      </c>
      <c r="E120" s="31"/>
      <c r="F120" s="31"/>
      <c r="G120" s="31"/>
      <c r="H120" s="31"/>
      <c r="I120" s="31"/>
      <c r="J120" s="31"/>
      <c r="K120" s="360">
        <f>SUM(K122:K124)</f>
        <v>0</v>
      </c>
      <c r="L120" s="361"/>
      <c r="M120" s="362"/>
      <c r="N120" s="31"/>
      <c r="O120" s="360">
        <f>SUM(O122:O124)</f>
        <v>0</v>
      </c>
      <c r="P120" s="361"/>
      <c r="Q120" s="362"/>
      <c r="R120" s="297" t="str">
        <f>IF(SUM(O122:O124)&lt;&gt;O120, SUM(O122:O124), "")</f>
        <v/>
      </c>
      <c r="S120" s="285"/>
      <c r="U120" s="109"/>
      <c r="V120" s="109"/>
      <c r="W120" s="109"/>
      <c r="X120" s="4"/>
      <c r="Y120" s="4"/>
      <c r="Z120" s="4"/>
      <c r="AA120" s="4"/>
      <c r="AB120" s="4"/>
    </row>
    <row r="121" spans="2:28" s="3" customFormat="1" x14ac:dyDescent="0.3">
      <c r="B121" s="54"/>
      <c r="C121" s="5"/>
      <c r="D121" s="7"/>
      <c r="E121" s="5"/>
      <c r="F121" s="5"/>
      <c r="G121" s="5"/>
      <c r="H121" s="5"/>
      <c r="I121" s="31"/>
      <c r="J121" s="31"/>
      <c r="K121" s="363"/>
      <c r="L121" s="363"/>
      <c r="M121" s="363"/>
      <c r="N121" s="31"/>
      <c r="O121" s="363"/>
      <c r="P121" s="363"/>
      <c r="Q121" s="363"/>
      <c r="R121" s="31"/>
      <c r="S121" s="80"/>
      <c r="U121" s="109"/>
      <c r="V121" s="109"/>
      <c r="W121" s="109"/>
      <c r="X121" s="4"/>
      <c r="Y121" s="4"/>
      <c r="Z121" s="4"/>
      <c r="AA121" s="4"/>
      <c r="AB121" s="4"/>
    </row>
    <row r="122" spans="2:28" s="3" customFormat="1" x14ac:dyDescent="0.3">
      <c r="B122" s="54"/>
      <c r="C122" s="6" t="s">
        <v>172</v>
      </c>
      <c r="D122" s="7" t="s">
        <v>1489</v>
      </c>
      <c r="E122" s="5"/>
      <c r="F122" s="5"/>
      <c r="G122" s="5"/>
      <c r="H122" s="5"/>
      <c r="I122" s="31"/>
      <c r="J122" s="31"/>
      <c r="K122" s="357"/>
      <c r="L122" s="358"/>
      <c r="M122" s="359"/>
      <c r="N122" s="31"/>
      <c r="O122" s="357"/>
      <c r="P122" s="358"/>
      <c r="Q122" s="359"/>
      <c r="R122" s="31"/>
      <c r="S122" s="80"/>
      <c r="U122" s="109"/>
      <c r="V122" s="109"/>
      <c r="W122" s="109"/>
      <c r="X122" s="4"/>
      <c r="Y122" s="4"/>
      <c r="Z122" s="4"/>
      <c r="AA122" s="4"/>
      <c r="AB122" s="4"/>
    </row>
    <row r="123" spans="2:28" s="3" customFormat="1" x14ac:dyDescent="0.3">
      <c r="B123" s="54"/>
      <c r="C123" s="6" t="s">
        <v>173</v>
      </c>
      <c r="D123" s="7" t="s">
        <v>1490</v>
      </c>
      <c r="E123" s="5"/>
      <c r="F123" s="5"/>
      <c r="G123" s="5"/>
      <c r="H123" s="5"/>
      <c r="I123" s="31"/>
      <c r="J123" s="31"/>
      <c r="K123" s="357"/>
      <c r="L123" s="358"/>
      <c r="M123" s="359"/>
      <c r="N123" s="31"/>
      <c r="O123" s="357"/>
      <c r="P123" s="358"/>
      <c r="Q123" s="359"/>
      <c r="R123" s="31"/>
      <c r="S123" s="80"/>
      <c r="U123" s="109"/>
      <c r="V123" s="109"/>
      <c r="W123" s="109"/>
      <c r="X123" s="4"/>
      <c r="Y123" s="4"/>
      <c r="Z123" s="4"/>
      <c r="AA123" s="4"/>
      <c r="AB123" s="4"/>
    </row>
    <row r="124" spans="2:28" s="3" customFormat="1" x14ac:dyDescent="0.3">
      <c r="B124" s="54"/>
      <c r="C124" s="6" t="s">
        <v>174</v>
      </c>
      <c r="D124" s="7" t="s">
        <v>1491</v>
      </c>
      <c r="E124" s="5"/>
      <c r="F124" s="5"/>
      <c r="G124" s="5"/>
      <c r="H124" s="5"/>
      <c r="I124" s="31"/>
      <c r="J124" s="31"/>
      <c r="K124" s="357"/>
      <c r="L124" s="358"/>
      <c r="M124" s="359"/>
      <c r="N124" s="31"/>
      <c r="O124" s="357"/>
      <c r="P124" s="358"/>
      <c r="Q124" s="359"/>
      <c r="R124" s="31"/>
      <c r="S124" s="80"/>
      <c r="U124" s="109"/>
      <c r="V124" s="109"/>
      <c r="W124" s="109"/>
      <c r="X124" s="4"/>
      <c r="Y124" s="4"/>
      <c r="Z124" s="4"/>
      <c r="AA124" s="4"/>
      <c r="AB124" s="4"/>
    </row>
    <row r="125" spans="2:28" s="3" customFormat="1" ht="14.5" thickBot="1" x14ac:dyDescent="0.35">
      <c r="B125" s="54"/>
      <c r="C125" s="5"/>
      <c r="D125" s="7"/>
      <c r="E125" s="5"/>
      <c r="F125" s="5"/>
      <c r="G125" s="5"/>
      <c r="H125" s="5"/>
      <c r="I125" s="5"/>
      <c r="J125" s="5"/>
      <c r="K125" s="372"/>
      <c r="L125" s="372"/>
      <c r="M125" s="372"/>
      <c r="N125" s="72"/>
      <c r="O125" s="372"/>
      <c r="P125" s="372"/>
      <c r="Q125" s="372"/>
      <c r="R125" s="5"/>
      <c r="S125" s="55"/>
      <c r="U125" s="109"/>
      <c r="V125" s="109"/>
      <c r="W125" s="109"/>
      <c r="X125" s="4"/>
      <c r="Y125" s="4"/>
      <c r="Z125" s="4"/>
      <c r="AA125" s="4"/>
      <c r="AB125" s="4"/>
    </row>
    <row r="126" spans="2:28" s="3" customFormat="1" ht="15" customHeight="1" thickBot="1" x14ac:dyDescent="0.4">
      <c r="B126" s="54"/>
      <c r="C126" s="105">
        <v>5</v>
      </c>
      <c r="D126" s="106" t="s">
        <v>1561</v>
      </c>
      <c r="E126" s="74"/>
      <c r="F126" s="74"/>
      <c r="G126" s="74"/>
      <c r="H126" s="74"/>
      <c r="I126" s="74"/>
      <c r="J126" s="74"/>
      <c r="K126" s="369">
        <f>SUM(K128,K140)</f>
        <v>0</v>
      </c>
      <c r="L126" s="370"/>
      <c r="M126" s="371"/>
      <c r="N126" s="78"/>
      <c r="O126" s="369">
        <f>SUM(O128,O140)</f>
        <v>0</v>
      </c>
      <c r="P126" s="370"/>
      <c r="Q126" s="371"/>
      <c r="R126" s="74"/>
      <c r="S126" s="55"/>
      <c r="U126" s="109"/>
      <c r="V126" s="109"/>
      <c r="W126" s="109"/>
      <c r="X126" s="4"/>
      <c r="Y126" s="4"/>
      <c r="Z126" s="4"/>
      <c r="AA126" s="4"/>
      <c r="AB126" s="4"/>
    </row>
    <row r="127" spans="2:28" s="3" customFormat="1" ht="14.5" thickBot="1" x14ac:dyDescent="0.35">
      <c r="B127" s="54"/>
      <c r="C127" s="5"/>
      <c r="D127" s="7"/>
      <c r="E127" s="5"/>
      <c r="F127" s="5"/>
      <c r="G127" s="5"/>
      <c r="H127" s="5"/>
      <c r="I127" s="5"/>
      <c r="J127" s="5"/>
      <c r="K127" s="95"/>
      <c r="L127" s="95"/>
      <c r="M127" s="95"/>
      <c r="N127" s="72"/>
      <c r="O127" s="95"/>
      <c r="P127" s="95"/>
      <c r="Q127" s="95"/>
      <c r="R127" s="5"/>
      <c r="S127" s="55"/>
      <c r="U127" s="109"/>
      <c r="V127" s="109"/>
      <c r="W127" s="109"/>
      <c r="X127" s="4"/>
      <c r="Y127" s="4"/>
      <c r="Z127" s="4"/>
      <c r="AA127" s="4"/>
      <c r="AB127" s="4"/>
    </row>
    <row r="128" spans="2:28" s="3" customFormat="1" ht="14.5" thickBot="1" x14ac:dyDescent="0.35">
      <c r="B128" s="54"/>
      <c r="C128" s="16">
        <v>5.0999999999999996</v>
      </c>
      <c r="D128" s="10" t="s">
        <v>1281</v>
      </c>
      <c r="E128" s="5"/>
      <c r="F128" s="5"/>
      <c r="G128" s="5"/>
      <c r="H128" s="5"/>
      <c r="I128" s="220" t="str">
        <f>IF(SUM(K130:K138)&lt;&gt;K128, SUM(K130:K138), "")</f>
        <v/>
      </c>
      <c r="J128" s="221"/>
      <c r="K128" s="360">
        <f>SUM(K130:M138)</f>
        <v>0</v>
      </c>
      <c r="L128" s="361"/>
      <c r="M128" s="362"/>
      <c r="N128" s="31"/>
      <c r="O128" s="360">
        <f>SUM(O130:Q138)</f>
        <v>0</v>
      </c>
      <c r="P128" s="361"/>
      <c r="Q128" s="362"/>
      <c r="R128" s="297" t="str">
        <f>IF(SUM(O130:O138)&lt;&gt;O128, SUM(O130:O138), "")</f>
        <v/>
      </c>
      <c r="S128" s="285"/>
      <c r="U128" s="109"/>
      <c r="V128" s="109"/>
      <c r="W128" s="109"/>
      <c r="X128" s="4"/>
      <c r="Y128" s="4"/>
      <c r="Z128" s="4"/>
      <c r="AA128" s="4"/>
      <c r="AB128" s="4"/>
    </row>
    <row r="129" spans="2:28" s="3" customFormat="1" x14ac:dyDescent="0.3">
      <c r="B129" s="54"/>
      <c r="C129" s="5"/>
      <c r="D129" s="79"/>
      <c r="E129" s="5"/>
      <c r="F129" s="5"/>
      <c r="G129" s="5"/>
      <c r="H129" s="5"/>
      <c r="I129" s="220"/>
      <c r="J129" s="301"/>
      <c r="K129" s="363" t="str">
        <f>IF(AND((OR(ISNUMBER(K131), ISNUMBER(K132), ISNUMBER(K133), ISNUMBER(K134), ISNUMBER(K135), ISNUMBER(K136), ISNUMBER(K137))), ISBLANK(K130)), "Personnel expenses?", "")</f>
        <v/>
      </c>
      <c r="L129" s="373"/>
      <c r="M129" s="373"/>
      <c r="N129" s="31"/>
      <c r="O129" s="363" t="str">
        <f>IF(AND((OR(ISNUMBER(O131), ISNUMBER(O132), ISNUMBER(O133), ISNUMBER(O134), ISNUMBER(O135), ISNUMBER(O136), ISNUMBER(O137))), ISBLANK(O130)), "Personnel expenses?", "")</f>
        <v/>
      </c>
      <c r="P129" s="373"/>
      <c r="Q129" s="373"/>
      <c r="R129" s="31"/>
      <c r="S129" s="80"/>
      <c r="U129" s="109"/>
      <c r="V129" s="109"/>
      <c r="W129" s="109"/>
      <c r="X129" s="4"/>
      <c r="Y129" s="4"/>
      <c r="Z129" s="4"/>
      <c r="AA129" s="4"/>
      <c r="AB129" s="4"/>
    </row>
    <row r="130" spans="2:28" s="3" customFormat="1" x14ac:dyDescent="0.3">
      <c r="B130" s="54"/>
      <c r="C130" s="35" t="s">
        <v>95</v>
      </c>
      <c r="D130" s="7" t="s">
        <v>1492</v>
      </c>
      <c r="E130" s="5"/>
      <c r="F130" s="5"/>
      <c r="G130" s="5"/>
      <c r="H130" s="5"/>
      <c r="I130" s="220" t="str">
        <f t="shared" ref="I130:I138" si="0">IF(AND(ISNUMBER(K130), K130&lt;0), K130*(-1), "")</f>
        <v/>
      </c>
      <c r="J130" s="226"/>
      <c r="K130" s="357"/>
      <c r="L130" s="358"/>
      <c r="M130" s="359"/>
      <c r="N130" s="31"/>
      <c r="O130" s="357"/>
      <c r="P130" s="358"/>
      <c r="Q130" s="359"/>
      <c r="R130" s="31" t="str">
        <f>IF(AND(ISNUMBER(O130), O130&lt;0), O130*(-1), "")</f>
        <v/>
      </c>
      <c r="S130" s="80"/>
      <c r="U130" s="109"/>
      <c r="V130" s="109"/>
      <c r="W130" s="109"/>
      <c r="X130" s="4"/>
      <c r="Y130" s="4"/>
      <c r="Z130" s="4"/>
      <c r="AA130" s="4"/>
      <c r="AB130" s="4"/>
    </row>
    <row r="131" spans="2:28" s="3" customFormat="1" x14ac:dyDescent="0.3">
      <c r="B131" s="54"/>
      <c r="C131" s="35" t="s">
        <v>96</v>
      </c>
      <c r="D131" s="7" t="s">
        <v>1493</v>
      </c>
      <c r="E131" s="5"/>
      <c r="F131" s="5"/>
      <c r="G131" s="5"/>
      <c r="H131" s="5"/>
      <c r="I131" s="220" t="str">
        <f t="shared" si="0"/>
        <v/>
      </c>
      <c r="J131" s="226"/>
      <c r="K131" s="357"/>
      <c r="L131" s="358"/>
      <c r="M131" s="359"/>
      <c r="N131" s="31"/>
      <c r="O131" s="357"/>
      <c r="P131" s="358"/>
      <c r="Q131" s="359"/>
      <c r="R131" s="31" t="str">
        <f t="shared" ref="R131:R138" si="1">IF(AND(ISNUMBER(O131), O131&lt;0), O131*(-1), "")</f>
        <v/>
      </c>
      <c r="S131" s="80"/>
      <c r="U131" s="109"/>
      <c r="V131" s="109"/>
      <c r="W131" s="109"/>
      <c r="X131" s="4"/>
      <c r="Y131" s="4"/>
      <c r="Z131" s="4"/>
      <c r="AA131" s="4"/>
      <c r="AB131" s="4"/>
    </row>
    <row r="132" spans="2:28" s="3" customFormat="1" x14ac:dyDescent="0.3">
      <c r="B132" s="54"/>
      <c r="C132" s="35" t="s">
        <v>97</v>
      </c>
      <c r="D132" s="7" t="s">
        <v>1494</v>
      </c>
      <c r="E132" s="5"/>
      <c r="F132" s="5"/>
      <c r="G132" s="5"/>
      <c r="H132" s="5"/>
      <c r="I132" s="220" t="str">
        <f t="shared" si="0"/>
        <v/>
      </c>
      <c r="J132" s="226"/>
      <c r="K132" s="357"/>
      <c r="L132" s="358"/>
      <c r="M132" s="359"/>
      <c r="N132" s="31"/>
      <c r="O132" s="357"/>
      <c r="P132" s="358"/>
      <c r="Q132" s="359"/>
      <c r="R132" s="31" t="str">
        <f t="shared" si="1"/>
        <v/>
      </c>
      <c r="S132" s="80"/>
      <c r="U132" s="109"/>
      <c r="V132" s="109"/>
      <c r="W132" s="109"/>
      <c r="X132" s="4"/>
      <c r="Y132" s="4"/>
      <c r="Z132" s="4"/>
      <c r="AA132" s="4"/>
      <c r="AB132" s="4"/>
    </row>
    <row r="133" spans="2:28" s="3" customFormat="1" x14ac:dyDescent="0.3">
      <c r="B133" s="54"/>
      <c r="C133" s="35" t="s">
        <v>98</v>
      </c>
      <c r="D133" s="7" t="s">
        <v>1495</v>
      </c>
      <c r="E133" s="5"/>
      <c r="F133" s="5"/>
      <c r="G133" s="5"/>
      <c r="H133" s="5"/>
      <c r="I133" s="220" t="str">
        <f t="shared" si="0"/>
        <v/>
      </c>
      <c r="J133" s="226"/>
      <c r="K133" s="357"/>
      <c r="L133" s="358"/>
      <c r="M133" s="359"/>
      <c r="N133" s="31"/>
      <c r="O133" s="357"/>
      <c r="P133" s="358"/>
      <c r="Q133" s="359"/>
      <c r="R133" s="31" t="str">
        <f t="shared" si="1"/>
        <v/>
      </c>
      <c r="S133" s="80"/>
      <c r="U133" s="109"/>
      <c r="V133" s="109"/>
      <c r="W133" s="109"/>
      <c r="X133" s="4"/>
      <c r="Y133" s="4"/>
      <c r="Z133" s="4"/>
      <c r="AA133" s="4"/>
      <c r="AB133" s="4"/>
    </row>
    <row r="134" spans="2:28" s="3" customFormat="1" x14ac:dyDescent="0.3">
      <c r="B134" s="54"/>
      <c r="C134" s="35" t="s">
        <v>99</v>
      </c>
      <c r="D134" s="7" t="s">
        <v>1496</v>
      </c>
      <c r="E134" s="5"/>
      <c r="F134" s="5"/>
      <c r="G134" s="5"/>
      <c r="H134" s="5"/>
      <c r="I134" s="220" t="str">
        <f t="shared" si="0"/>
        <v/>
      </c>
      <c r="J134" s="226"/>
      <c r="K134" s="357"/>
      <c r="L134" s="358"/>
      <c r="M134" s="359"/>
      <c r="N134" s="31"/>
      <c r="O134" s="357"/>
      <c r="P134" s="358"/>
      <c r="Q134" s="359"/>
      <c r="R134" s="31" t="str">
        <f t="shared" si="1"/>
        <v/>
      </c>
      <c r="S134" s="80"/>
      <c r="U134" s="109"/>
      <c r="V134" s="109"/>
      <c r="W134" s="109"/>
      <c r="X134" s="4"/>
      <c r="Y134" s="4"/>
      <c r="Z134" s="4"/>
      <c r="AA134" s="4"/>
      <c r="AB134" s="4"/>
    </row>
    <row r="135" spans="2:28" s="3" customFormat="1" x14ac:dyDescent="0.3">
      <c r="B135" s="54"/>
      <c r="C135" s="35" t="s">
        <v>189</v>
      </c>
      <c r="D135" s="7" t="s">
        <v>1497</v>
      </c>
      <c r="E135" s="5"/>
      <c r="F135" s="5"/>
      <c r="G135" s="5"/>
      <c r="H135" s="5"/>
      <c r="I135" s="220" t="str">
        <f t="shared" si="0"/>
        <v/>
      </c>
      <c r="J135" s="226"/>
      <c r="K135" s="357"/>
      <c r="L135" s="358"/>
      <c r="M135" s="359"/>
      <c r="N135" s="31"/>
      <c r="O135" s="357"/>
      <c r="P135" s="358"/>
      <c r="Q135" s="359"/>
      <c r="R135" s="31" t="str">
        <f t="shared" si="1"/>
        <v/>
      </c>
      <c r="S135" s="80"/>
      <c r="U135" s="109"/>
      <c r="V135" s="109"/>
      <c r="W135" s="109"/>
      <c r="X135" s="4"/>
      <c r="Y135" s="4"/>
      <c r="Z135" s="4"/>
      <c r="AA135" s="4"/>
      <c r="AB135" s="4"/>
    </row>
    <row r="136" spans="2:28" s="3" customFormat="1" x14ac:dyDescent="0.3">
      <c r="B136" s="54"/>
      <c r="C136" s="35" t="s">
        <v>186</v>
      </c>
      <c r="D136" s="7" t="s">
        <v>1498</v>
      </c>
      <c r="E136" s="5"/>
      <c r="F136" s="5"/>
      <c r="G136" s="5"/>
      <c r="H136" s="5"/>
      <c r="I136" s="220" t="str">
        <f t="shared" si="0"/>
        <v/>
      </c>
      <c r="J136" s="226"/>
      <c r="K136" s="357"/>
      <c r="L136" s="358"/>
      <c r="M136" s="359"/>
      <c r="N136" s="31"/>
      <c r="O136" s="357"/>
      <c r="P136" s="358"/>
      <c r="Q136" s="359"/>
      <c r="R136" s="31" t="str">
        <f t="shared" si="1"/>
        <v/>
      </c>
      <c r="S136" s="80"/>
      <c r="U136" s="109"/>
      <c r="V136" s="109"/>
      <c r="W136" s="109"/>
      <c r="X136" s="4"/>
      <c r="Y136" s="4"/>
      <c r="Z136" s="4"/>
      <c r="AA136" s="4"/>
      <c r="AB136" s="4"/>
    </row>
    <row r="137" spans="2:28" s="3" customFormat="1" x14ac:dyDescent="0.3">
      <c r="B137" s="54"/>
      <c r="C137" s="35" t="s">
        <v>187</v>
      </c>
      <c r="D137" s="7" t="s">
        <v>1499</v>
      </c>
      <c r="E137" s="5"/>
      <c r="F137" s="5"/>
      <c r="G137" s="5"/>
      <c r="H137" s="5"/>
      <c r="I137" s="220" t="str">
        <f t="shared" si="0"/>
        <v/>
      </c>
      <c r="J137" s="226"/>
      <c r="K137" s="357"/>
      <c r="L137" s="358"/>
      <c r="M137" s="359"/>
      <c r="N137" s="31"/>
      <c r="O137" s="357"/>
      <c r="P137" s="358"/>
      <c r="Q137" s="359"/>
      <c r="R137" s="31" t="str">
        <f t="shared" si="1"/>
        <v/>
      </c>
      <c r="S137" s="80"/>
      <c r="U137" s="109"/>
      <c r="V137" s="109"/>
      <c r="W137" s="109"/>
      <c r="X137" s="4"/>
      <c r="Y137" s="4"/>
      <c r="Z137" s="4"/>
      <c r="AA137" s="4"/>
      <c r="AB137" s="4"/>
    </row>
    <row r="138" spans="2:28" s="3" customFormat="1" x14ac:dyDescent="0.3">
      <c r="B138" s="54"/>
      <c r="C138" s="35" t="s">
        <v>188</v>
      </c>
      <c r="D138" s="7" t="s">
        <v>1500</v>
      </c>
      <c r="E138" s="5"/>
      <c r="F138" s="5"/>
      <c r="G138" s="5"/>
      <c r="H138" s="5"/>
      <c r="I138" s="220" t="str">
        <f t="shared" si="0"/>
        <v/>
      </c>
      <c r="J138" s="226"/>
      <c r="K138" s="357"/>
      <c r="L138" s="358"/>
      <c r="M138" s="359"/>
      <c r="N138" s="5"/>
      <c r="O138" s="357"/>
      <c r="P138" s="358"/>
      <c r="Q138" s="359"/>
      <c r="R138" s="31" t="str">
        <f t="shared" si="1"/>
        <v/>
      </c>
      <c r="S138" s="80"/>
      <c r="U138" s="109"/>
      <c r="V138" s="109"/>
      <c r="W138" s="109"/>
      <c r="X138" s="4"/>
      <c r="Y138" s="4"/>
      <c r="Z138" s="4"/>
      <c r="AA138" s="4"/>
      <c r="AB138" s="4"/>
    </row>
    <row r="139" spans="2:28" s="3" customFormat="1" ht="14.5" thickBot="1" x14ac:dyDescent="0.35">
      <c r="B139" s="54"/>
      <c r="C139" s="6"/>
      <c r="D139" s="7"/>
      <c r="E139" s="5"/>
      <c r="F139" s="5"/>
      <c r="G139" s="5"/>
      <c r="H139" s="5"/>
      <c r="I139" s="31"/>
      <c r="J139" s="31"/>
      <c r="K139" s="31"/>
      <c r="L139" s="31"/>
      <c r="M139" s="31"/>
      <c r="N139" s="31"/>
      <c r="O139" s="31"/>
      <c r="P139" s="31"/>
      <c r="Q139" s="31"/>
      <c r="R139" s="31"/>
      <c r="S139" s="80"/>
      <c r="U139" s="109"/>
      <c r="V139" s="109"/>
      <c r="W139" s="109"/>
      <c r="X139" s="4"/>
      <c r="Y139" s="4"/>
      <c r="Z139" s="4"/>
      <c r="AA139" s="4"/>
      <c r="AB139" s="4"/>
    </row>
    <row r="140" spans="2:28" s="3" customFormat="1" ht="14.5" thickBot="1" x14ac:dyDescent="0.35">
      <c r="B140" s="54"/>
      <c r="C140" s="18">
        <v>5.2</v>
      </c>
      <c r="D140" s="10" t="s">
        <v>1501</v>
      </c>
      <c r="E140" s="5"/>
      <c r="F140" s="5"/>
      <c r="G140" s="5"/>
      <c r="H140" s="5"/>
      <c r="I140" s="220" t="str">
        <f>IF(SUM(K142:K144)&lt;&gt;K140, SUM(K142:K144), "")</f>
        <v/>
      </c>
      <c r="J140" s="221"/>
      <c r="K140" s="360">
        <f>SUM(K142:M144)</f>
        <v>0</v>
      </c>
      <c r="L140" s="361"/>
      <c r="M140" s="362"/>
      <c r="N140" s="31"/>
      <c r="O140" s="360">
        <f>SUM(O142:Q144)</f>
        <v>0</v>
      </c>
      <c r="P140" s="361"/>
      <c r="Q140" s="362"/>
      <c r="R140" s="297" t="str">
        <f>IF(SUM(O142:O144)&lt;&gt;O140, SUM(O142:O144), "")</f>
        <v/>
      </c>
      <c r="S140" s="285"/>
      <c r="U140" s="109"/>
      <c r="V140" s="109"/>
      <c r="W140" s="109"/>
      <c r="X140" s="4"/>
      <c r="Y140" s="4"/>
      <c r="Z140" s="4"/>
      <c r="AA140" s="4"/>
      <c r="AB140" s="4"/>
    </row>
    <row r="141" spans="2:28" s="3" customFormat="1" x14ac:dyDescent="0.3">
      <c r="B141" s="54"/>
      <c r="C141" s="36"/>
      <c r="D141" s="79"/>
      <c r="E141" s="5"/>
      <c r="F141" s="5"/>
      <c r="G141" s="5"/>
      <c r="H141" s="5"/>
      <c r="I141" s="5"/>
      <c r="J141" s="5"/>
      <c r="K141" s="363" t="str">
        <f>IF(AND(ISNUMBER(K130), ISNUMBER(K128), ISBLANK(K143)), "Depreciation/amortization cost?", "")</f>
        <v/>
      </c>
      <c r="L141" s="374"/>
      <c r="M141" s="374"/>
      <c r="N141" s="5"/>
      <c r="O141" s="363" t="str">
        <f>IF(AND(ISNUMBER(O130), ISNUMBER(O128), ISBLANK(O143)), "Depreciation/amortization cost?", "")</f>
        <v/>
      </c>
      <c r="P141" s="374"/>
      <c r="Q141" s="374"/>
      <c r="R141" s="5"/>
      <c r="S141" s="80"/>
      <c r="U141" s="109"/>
      <c r="V141" s="109"/>
      <c r="W141" s="109"/>
      <c r="X141" s="4"/>
      <c r="Y141" s="4"/>
      <c r="Z141" s="4"/>
      <c r="AA141" s="4"/>
      <c r="AB141" s="4"/>
    </row>
    <row r="142" spans="2:28" s="3" customFormat="1" x14ac:dyDescent="0.3">
      <c r="B142" s="54"/>
      <c r="C142" s="32" t="s">
        <v>100</v>
      </c>
      <c r="D142" s="7" t="s">
        <v>1502</v>
      </c>
      <c r="E142" s="5"/>
      <c r="F142" s="5"/>
      <c r="G142" s="5"/>
      <c r="H142" s="5"/>
      <c r="I142" s="5"/>
      <c r="J142" s="31" t="str">
        <f>IF(AND(ISNUMBER(K142), K142&lt;0), K142*(-1), "")</f>
        <v/>
      </c>
      <c r="K142" s="242"/>
      <c r="L142" s="243"/>
      <c r="M142" s="244"/>
      <c r="N142" s="5"/>
      <c r="O142" s="242"/>
      <c r="P142" s="243"/>
      <c r="Q142" s="244"/>
      <c r="R142" s="31" t="str">
        <f t="shared" ref="R142:R143" si="2">IF(AND(ISNUMBER(O142), O142&lt;0), O142*(-1), "")</f>
        <v/>
      </c>
      <c r="S142" s="80"/>
      <c r="U142" s="109"/>
      <c r="V142" s="109"/>
      <c r="W142" s="109"/>
      <c r="X142" s="4"/>
      <c r="Y142" s="4"/>
      <c r="Z142" s="4"/>
      <c r="AA142" s="4"/>
      <c r="AB142" s="4"/>
    </row>
    <row r="143" spans="2:28" s="3" customFormat="1" x14ac:dyDescent="0.3">
      <c r="B143" s="54"/>
      <c r="C143" s="32" t="s">
        <v>101</v>
      </c>
      <c r="D143" s="7" t="s">
        <v>1503</v>
      </c>
      <c r="E143" s="5"/>
      <c r="F143" s="5"/>
      <c r="G143" s="5"/>
      <c r="H143" s="5"/>
      <c r="I143" s="5"/>
      <c r="J143" s="31" t="str">
        <f>IF(AND(ISNUMBER(K143), K143&lt;0), K143*(-1), "")</f>
        <v/>
      </c>
      <c r="K143" s="242"/>
      <c r="L143" s="243"/>
      <c r="M143" s="244"/>
      <c r="N143" s="5"/>
      <c r="O143" s="242"/>
      <c r="P143" s="243"/>
      <c r="Q143" s="244"/>
      <c r="R143" s="31" t="str">
        <f t="shared" si="2"/>
        <v/>
      </c>
      <c r="S143" s="80"/>
      <c r="U143" s="109"/>
      <c r="V143" s="109"/>
      <c r="W143" s="109"/>
      <c r="X143" s="4"/>
      <c r="Y143" s="4"/>
      <c r="Z143" s="4"/>
      <c r="AA143" s="4"/>
      <c r="AB143" s="4"/>
    </row>
    <row r="144" spans="2:28" s="3" customFormat="1" x14ac:dyDescent="0.3">
      <c r="B144" s="54"/>
      <c r="C144" s="32" t="s">
        <v>102</v>
      </c>
      <c r="D144" s="7" t="s">
        <v>1504</v>
      </c>
      <c r="E144" s="5"/>
      <c r="F144" s="5"/>
      <c r="G144" s="5"/>
      <c r="H144" s="5"/>
      <c r="I144" s="5"/>
      <c r="J144" s="31"/>
      <c r="K144" s="242"/>
      <c r="L144" s="243"/>
      <c r="M144" s="244"/>
      <c r="N144" s="5"/>
      <c r="O144" s="242"/>
      <c r="P144" s="243"/>
      <c r="Q144" s="244"/>
      <c r="R144" s="31"/>
      <c r="S144" s="80"/>
      <c r="U144" s="109"/>
      <c r="V144" s="109"/>
      <c r="W144" s="109"/>
      <c r="X144" s="4"/>
      <c r="Y144" s="4"/>
      <c r="Z144" s="4"/>
      <c r="AA144" s="4"/>
      <c r="AB144" s="4"/>
    </row>
    <row r="145" spans="2:28" s="3" customFormat="1" ht="14.5" thickBot="1" x14ac:dyDescent="0.35">
      <c r="B145" s="54"/>
      <c r="C145" s="32"/>
      <c r="D145" s="7"/>
      <c r="E145" s="5"/>
      <c r="F145" s="5"/>
      <c r="G145" s="5"/>
      <c r="H145" s="5"/>
      <c r="I145" s="5"/>
      <c r="J145" s="31"/>
      <c r="K145" s="31"/>
      <c r="L145" s="31"/>
      <c r="M145" s="31"/>
      <c r="N145" s="31"/>
      <c r="O145" s="31"/>
      <c r="P145" s="31"/>
      <c r="Q145" s="31"/>
      <c r="R145" s="31"/>
      <c r="S145" s="80"/>
      <c r="U145" s="109"/>
      <c r="V145" s="109"/>
      <c r="W145" s="109"/>
      <c r="X145" s="4"/>
      <c r="Y145" s="4"/>
      <c r="Z145" s="4"/>
      <c r="AA145" s="4"/>
      <c r="AB145" s="4"/>
    </row>
    <row r="146" spans="2:28" s="3" customFormat="1" ht="16" thickBot="1" x14ac:dyDescent="0.4">
      <c r="B146" s="54"/>
      <c r="C146" s="107">
        <v>6</v>
      </c>
      <c r="D146" s="103" t="s">
        <v>1506</v>
      </c>
      <c r="E146" s="96"/>
      <c r="F146" s="96"/>
      <c r="G146" s="74"/>
      <c r="H146" s="74"/>
      <c r="I146" s="75"/>
      <c r="J146" s="75"/>
      <c r="K146" s="375">
        <f>IF(ISNUMBER(K75-K128),K75-K128,"")</f>
        <v>0</v>
      </c>
      <c r="L146" s="376"/>
      <c r="M146" s="377"/>
      <c r="N146" s="74"/>
      <c r="O146" s="375">
        <f>IF(ISNUMBER(O75-O128),O75-O128,"")</f>
        <v>0</v>
      </c>
      <c r="P146" s="376"/>
      <c r="Q146" s="377"/>
      <c r="R146" s="75"/>
      <c r="S146" s="80"/>
      <c r="U146" s="109"/>
      <c r="V146" s="109"/>
      <c r="W146" s="109"/>
      <c r="X146" s="4"/>
      <c r="Y146" s="4"/>
      <c r="Z146" s="4"/>
      <c r="AA146" s="4"/>
      <c r="AB146" s="4"/>
    </row>
    <row r="147" spans="2:28" s="3" customFormat="1" ht="14.5" thickBot="1" x14ac:dyDescent="0.35">
      <c r="B147" s="54"/>
      <c r="C147" s="36"/>
      <c r="D147" s="7"/>
      <c r="E147" s="5"/>
      <c r="F147" s="5"/>
      <c r="G147" s="5"/>
      <c r="H147" s="5"/>
      <c r="I147" s="5"/>
      <c r="J147" s="5"/>
      <c r="K147" s="378"/>
      <c r="L147" s="379"/>
      <c r="M147" s="379"/>
      <c r="N147" s="5"/>
      <c r="O147" s="378"/>
      <c r="P147" s="379"/>
      <c r="Q147" s="379"/>
      <c r="R147" s="5"/>
      <c r="S147" s="80"/>
      <c r="U147" s="109"/>
      <c r="V147" s="109"/>
      <c r="W147" s="109"/>
      <c r="X147" s="4"/>
      <c r="Y147" s="4"/>
      <c r="Z147" s="4"/>
      <c r="AA147" s="4"/>
      <c r="AB147" s="4"/>
    </row>
    <row r="148" spans="2:28" s="3" customFormat="1" ht="16" thickBot="1" x14ac:dyDescent="0.4">
      <c r="B148" s="54"/>
      <c r="C148" s="107">
        <v>7</v>
      </c>
      <c r="D148" s="103" t="s">
        <v>1505</v>
      </c>
      <c r="E148" s="74"/>
      <c r="F148" s="74"/>
      <c r="G148" s="74"/>
      <c r="H148" s="74"/>
      <c r="I148" s="227" t="str">
        <f>IF(K148&lt;0, K148*(-1), "")</f>
        <v/>
      </c>
      <c r="J148" s="227"/>
      <c r="K148" s="380"/>
      <c r="L148" s="381"/>
      <c r="M148" s="382"/>
      <c r="N148" s="75"/>
      <c r="O148" s="360"/>
      <c r="P148" s="361"/>
      <c r="Q148" s="362"/>
      <c r="R148" s="97" t="str">
        <f>IF(O148&lt;0, O148*(-1), "")</f>
        <v/>
      </c>
      <c r="S148" s="55"/>
      <c r="U148" s="109"/>
      <c r="V148" s="109"/>
      <c r="W148" s="109"/>
      <c r="X148" s="4"/>
      <c r="Y148" s="4"/>
      <c r="Z148" s="4"/>
      <c r="AA148" s="4"/>
      <c r="AB148" s="4"/>
    </row>
    <row r="149" spans="2:28" s="3" customFormat="1" ht="15" customHeight="1" thickBot="1" x14ac:dyDescent="0.35">
      <c r="B149" s="54"/>
      <c r="C149" s="32"/>
      <c r="D149" s="5"/>
      <c r="E149" s="5"/>
      <c r="F149" s="5"/>
      <c r="G149" s="5"/>
      <c r="H149" s="5"/>
      <c r="I149" s="31"/>
      <c r="J149" s="31"/>
      <c r="K149" s="98"/>
      <c r="L149" s="98"/>
      <c r="M149" s="98"/>
      <c r="N149" s="31"/>
      <c r="O149" s="98"/>
      <c r="P149" s="98"/>
      <c r="Q149" s="98"/>
      <c r="R149" s="31"/>
      <c r="S149" s="80"/>
      <c r="U149" s="109"/>
      <c r="V149" s="109"/>
      <c r="W149" s="109"/>
      <c r="X149" s="4"/>
      <c r="Y149" s="4"/>
      <c r="Z149" s="4"/>
      <c r="AA149" s="4"/>
      <c r="AB149" s="4"/>
    </row>
    <row r="150" spans="2:28" s="3" customFormat="1" ht="15" customHeight="1" thickBot="1" x14ac:dyDescent="0.4">
      <c r="B150" s="54"/>
      <c r="C150" s="107">
        <v>8</v>
      </c>
      <c r="D150" s="103" t="s">
        <v>1507</v>
      </c>
      <c r="E150" s="73"/>
      <c r="F150" s="74"/>
      <c r="G150" s="74"/>
      <c r="H150" s="74"/>
      <c r="I150" s="75"/>
      <c r="J150" s="75"/>
      <c r="K150" s="375">
        <f>IF(ISNUMBER(K146-K140-K148),K146-K140-K148,"")</f>
        <v>0</v>
      </c>
      <c r="L150" s="376"/>
      <c r="M150" s="377"/>
      <c r="N150" s="75"/>
      <c r="O150" s="375">
        <f>IF(ISNUMBER(O146-O140-O148),O146-O140-O148,"")</f>
        <v>0</v>
      </c>
      <c r="P150" s="376"/>
      <c r="Q150" s="377"/>
      <c r="R150" s="75"/>
      <c r="S150" s="80"/>
      <c r="U150" s="109"/>
      <c r="V150" s="109"/>
      <c r="W150" s="109"/>
      <c r="X150" s="4"/>
      <c r="Y150" s="4"/>
      <c r="Z150" s="4"/>
      <c r="AA150" s="4"/>
      <c r="AB150" s="4"/>
    </row>
    <row r="151" spans="2:28" s="3" customFormat="1" ht="15" customHeight="1" x14ac:dyDescent="0.3">
      <c r="B151" s="54"/>
      <c r="C151" s="32"/>
      <c r="D151" s="5"/>
      <c r="E151" s="5"/>
      <c r="F151" s="5"/>
      <c r="G151" s="5"/>
      <c r="H151" s="5"/>
      <c r="I151" s="31"/>
      <c r="J151" s="31"/>
      <c r="K151" s="98"/>
      <c r="L151" s="98"/>
      <c r="M151" s="98"/>
      <c r="N151" s="31"/>
      <c r="O151" s="98"/>
      <c r="P151" s="98"/>
      <c r="Q151" s="98"/>
      <c r="R151" s="31"/>
      <c r="S151" s="80"/>
      <c r="U151" s="109"/>
      <c r="V151" s="109"/>
      <c r="W151" s="109"/>
      <c r="X151" s="4"/>
      <c r="Y151" s="4"/>
      <c r="Z151" s="4"/>
      <c r="AA151" s="4"/>
      <c r="AB151" s="4"/>
    </row>
    <row r="152" spans="2:28" s="3" customFormat="1" x14ac:dyDescent="0.3">
      <c r="B152" s="54"/>
      <c r="C152" s="32"/>
      <c r="D152" s="5"/>
      <c r="E152" s="5"/>
      <c r="F152" s="5"/>
      <c r="G152" s="5"/>
      <c r="H152" s="5"/>
      <c r="I152" s="31"/>
      <c r="J152" s="31"/>
      <c r="K152" s="98"/>
      <c r="L152" s="98"/>
      <c r="M152" s="98"/>
      <c r="N152" s="31"/>
      <c r="O152" s="98"/>
      <c r="P152" s="98"/>
      <c r="Q152" s="98"/>
      <c r="R152" s="31"/>
      <c r="S152" s="80"/>
      <c r="U152" s="109"/>
      <c r="V152" s="109"/>
      <c r="W152" s="109"/>
      <c r="X152" s="4"/>
      <c r="Y152" s="4"/>
      <c r="Z152" s="4"/>
      <c r="AA152" s="4"/>
      <c r="AB152" s="4"/>
    </row>
    <row r="153" spans="2:28" s="3" customFormat="1" ht="14.5" thickBot="1" x14ac:dyDescent="0.35">
      <c r="B153" s="56"/>
      <c r="C153" s="44"/>
      <c r="D153" s="44"/>
      <c r="E153" s="44"/>
      <c r="F153" s="44"/>
      <c r="G153" s="44"/>
      <c r="H153" s="44"/>
      <c r="I153" s="44"/>
      <c r="J153" s="44"/>
      <c r="K153" s="282"/>
      <c r="L153" s="386"/>
      <c r="M153" s="386"/>
      <c r="N153" s="44"/>
      <c r="O153" s="282"/>
      <c r="P153" s="386"/>
      <c r="Q153" s="386"/>
      <c r="R153" s="44"/>
      <c r="S153" s="57"/>
      <c r="U153" s="109"/>
      <c r="V153" s="109"/>
      <c r="W153" s="109"/>
      <c r="X153" s="4"/>
      <c r="Y153" s="4"/>
      <c r="Z153" s="4"/>
      <c r="AA153" s="4"/>
      <c r="AB153" s="4"/>
    </row>
    <row r="154" spans="2:28" s="3" customFormat="1" ht="15" thickTop="1" thickBot="1" x14ac:dyDescent="0.35">
      <c r="B154" s="45"/>
      <c r="C154" s="45"/>
      <c r="D154" s="45"/>
      <c r="E154" s="45"/>
      <c r="F154" s="45"/>
      <c r="G154" s="45"/>
      <c r="H154" s="45"/>
      <c r="I154" s="45"/>
      <c r="J154" s="45"/>
      <c r="K154" s="45"/>
      <c r="L154" s="45"/>
      <c r="M154" s="45"/>
      <c r="N154" s="45"/>
      <c r="O154" s="45"/>
      <c r="P154" s="45"/>
      <c r="Q154" s="45"/>
      <c r="R154" s="45"/>
      <c r="S154" s="45"/>
      <c r="U154" s="109"/>
      <c r="V154" s="109"/>
      <c r="W154" s="109"/>
      <c r="X154" s="4"/>
      <c r="Y154" s="4"/>
      <c r="Z154" s="4"/>
      <c r="AA154" s="4"/>
      <c r="AB154" s="4"/>
    </row>
    <row r="155" spans="2:28" s="3" customFormat="1" ht="14.5" thickTop="1" x14ac:dyDescent="0.3">
      <c r="B155" s="67"/>
      <c r="C155" s="46"/>
      <c r="D155" s="68"/>
      <c r="E155" s="68"/>
      <c r="F155" s="68"/>
      <c r="G155" s="68"/>
      <c r="H155" s="68"/>
      <c r="I155" s="68"/>
      <c r="J155" s="68"/>
      <c r="K155" s="68"/>
      <c r="L155" s="68"/>
      <c r="M155" s="68"/>
      <c r="N155" s="68"/>
      <c r="O155" s="68"/>
      <c r="P155" s="68"/>
      <c r="Q155" s="68"/>
      <c r="R155" s="68"/>
      <c r="S155" s="69"/>
      <c r="U155" s="109"/>
      <c r="V155" s="109"/>
      <c r="W155" s="109"/>
      <c r="X155" s="4"/>
      <c r="Y155" s="4"/>
      <c r="Z155" s="4"/>
      <c r="AA155" s="4"/>
      <c r="AB155" s="4"/>
    </row>
    <row r="156" spans="2:28" s="3" customFormat="1" ht="18" x14ac:dyDescent="0.4">
      <c r="B156" s="54"/>
      <c r="C156" s="101" t="s">
        <v>1508</v>
      </c>
      <c r="D156" s="36"/>
      <c r="E156" s="5"/>
      <c r="F156" s="5"/>
      <c r="G156" s="5"/>
      <c r="H156" s="5"/>
      <c r="I156" s="5"/>
      <c r="J156" s="5"/>
      <c r="K156" s="5"/>
      <c r="L156" s="5"/>
      <c r="M156" s="5"/>
      <c r="N156" s="5"/>
      <c r="O156" s="5"/>
      <c r="P156" s="5"/>
      <c r="Q156" s="5"/>
      <c r="R156" s="5"/>
      <c r="S156" s="55"/>
      <c r="U156" s="109"/>
      <c r="V156" s="109"/>
      <c r="W156" s="109"/>
      <c r="X156" s="4"/>
      <c r="Y156" s="4"/>
      <c r="Z156" s="4"/>
      <c r="AA156" s="4"/>
      <c r="AB156" s="4"/>
    </row>
    <row r="157" spans="2:28" s="3" customFormat="1" ht="14.5" thickBot="1" x14ac:dyDescent="0.35">
      <c r="B157" s="54"/>
      <c r="C157" s="36"/>
      <c r="D157" s="7"/>
      <c r="E157" s="5"/>
      <c r="F157" s="5"/>
      <c r="G157" s="5"/>
      <c r="H157" s="5"/>
      <c r="I157" s="5"/>
      <c r="J157" s="5"/>
      <c r="K157" s="387" t="s">
        <v>1595</v>
      </c>
      <c r="L157" s="387"/>
      <c r="M157" s="387"/>
      <c r="N157" s="72"/>
      <c r="O157" s="372" t="s">
        <v>1596</v>
      </c>
      <c r="P157" s="372"/>
      <c r="Q157" s="372"/>
      <c r="R157" s="31"/>
      <c r="S157" s="80"/>
      <c r="U157" s="109"/>
      <c r="V157" s="109"/>
      <c r="W157" s="109"/>
      <c r="X157" s="4"/>
      <c r="Y157" s="4"/>
      <c r="Z157" s="4"/>
      <c r="AA157" s="4"/>
      <c r="AB157" s="4"/>
    </row>
    <row r="158" spans="2:28" s="19" customFormat="1" ht="16" thickBot="1" x14ac:dyDescent="0.4">
      <c r="B158" s="54"/>
      <c r="C158" s="107">
        <v>9</v>
      </c>
      <c r="D158" s="104" t="s">
        <v>1509</v>
      </c>
      <c r="E158" s="74"/>
      <c r="F158" s="74"/>
      <c r="G158" s="74"/>
      <c r="H158" s="227"/>
      <c r="I158" s="227"/>
      <c r="J158" s="227"/>
      <c r="K158" s="383">
        <f>SUM(K160,K163)</f>
        <v>0</v>
      </c>
      <c r="L158" s="384"/>
      <c r="M158" s="385"/>
      <c r="N158" s="75"/>
      <c r="O158" s="383">
        <f>SUM(O160,O163)</f>
        <v>0</v>
      </c>
      <c r="P158" s="384"/>
      <c r="Q158" s="385"/>
      <c r="R158" s="97"/>
      <c r="S158" s="55"/>
      <c r="U158" s="110"/>
      <c r="V158" s="110"/>
      <c r="W158" s="110"/>
      <c r="X158" s="12"/>
      <c r="Y158" s="12"/>
      <c r="Z158" s="12"/>
      <c r="AA158" s="12"/>
      <c r="AB158" s="12"/>
    </row>
    <row r="159" spans="2:28" s="19" customFormat="1" x14ac:dyDescent="0.3">
      <c r="B159" s="54"/>
      <c r="C159" s="31"/>
      <c r="D159" s="31"/>
      <c r="E159" s="31"/>
      <c r="F159" s="31"/>
      <c r="G159" s="31"/>
      <c r="H159" s="31"/>
      <c r="I159" s="31"/>
      <c r="J159" s="31"/>
      <c r="K159" s="31"/>
      <c r="L159" s="31"/>
      <c r="M159" s="31"/>
      <c r="N159" s="31"/>
      <c r="O159" s="31"/>
      <c r="P159" s="31"/>
      <c r="Q159" s="31"/>
      <c r="R159" s="31"/>
      <c r="S159" s="55"/>
      <c r="U159" s="110"/>
      <c r="V159" s="110"/>
      <c r="W159" s="110"/>
      <c r="X159" s="12"/>
      <c r="Y159" s="12"/>
      <c r="Z159" s="12"/>
      <c r="AA159" s="12"/>
      <c r="AB159" s="12"/>
    </row>
    <row r="160" spans="2:28" s="3" customFormat="1" x14ac:dyDescent="0.3">
      <c r="B160" s="54"/>
      <c r="C160" s="18">
        <v>9.1</v>
      </c>
      <c r="D160" s="87" t="s">
        <v>1510</v>
      </c>
      <c r="E160" s="5"/>
      <c r="F160" s="5"/>
      <c r="G160" s="5"/>
      <c r="H160" s="220"/>
      <c r="I160" s="220"/>
      <c r="J160" s="220"/>
      <c r="K160" s="251">
        <f>SUM(K161:M162)</f>
        <v>0</v>
      </c>
      <c r="L160" s="251"/>
      <c r="M160" s="251"/>
      <c r="N160" s="5"/>
      <c r="O160" s="251">
        <f>SUM(O161:Q162)</f>
        <v>0</v>
      </c>
      <c r="P160" s="251"/>
      <c r="Q160" s="251"/>
      <c r="R160" s="284"/>
      <c r="S160" s="285"/>
      <c r="U160" s="109"/>
      <c r="V160" s="109"/>
      <c r="W160" s="109"/>
      <c r="X160" s="4"/>
      <c r="Y160" s="4"/>
      <c r="Z160" s="4"/>
      <c r="AA160" s="4"/>
      <c r="AB160" s="4"/>
    </row>
    <row r="161" spans="2:28" s="3" customFormat="1" x14ac:dyDescent="0.3">
      <c r="B161" s="54"/>
      <c r="C161" s="32" t="s">
        <v>193</v>
      </c>
      <c r="D161" s="17" t="s">
        <v>1511</v>
      </c>
      <c r="E161" s="5"/>
      <c r="F161" s="5"/>
      <c r="G161" s="5"/>
      <c r="H161" s="220"/>
      <c r="I161" s="225"/>
      <c r="J161" s="226"/>
      <c r="K161" s="388"/>
      <c r="L161" s="388"/>
      <c r="M161" s="388"/>
      <c r="N161" s="5"/>
      <c r="O161" s="388"/>
      <c r="P161" s="388"/>
      <c r="Q161" s="388"/>
      <c r="R161" s="284"/>
      <c r="S161" s="285"/>
      <c r="U161" s="109"/>
      <c r="V161" s="109"/>
      <c r="W161" s="109"/>
      <c r="X161" s="4"/>
      <c r="Y161" s="4"/>
      <c r="Z161" s="4"/>
      <c r="AA161" s="4"/>
      <c r="AB161" s="4"/>
    </row>
    <row r="162" spans="2:28" s="3" customFormat="1" x14ac:dyDescent="0.3">
      <c r="B162" s="54"/>
      <c r="C162" s="32" t="s">
        <v>194</v>
      </c>
      <c r="D162" s="17" t="s">
        <v>1512</v>
      </c>
      <c r="E162" s="5"/>
      <c r="F162" s="5"/>
      <c r="G162" s="5"/>
      <c r="H162" s="220"/>
      <c r="I162" s="225"/>
      <c r="J162" s="226"/>
      <c r="K162" s="388"/>
      <c r="L162" s="388"/>
      <c r="M162" s="388"/>
      <c r="N162" s="5"/>
      <c r="O162" s="388"/>
      <c r="P162" s="388"/>
      <c r="Q162" s="388"/>
      <c r="R162" s="284"/>
      <c r="S162" s="285"/>
      <c r="U162" s="109"/>
      <c r="V162" s="109"/>
      <c r="W162" s="109"/>
      <c r="X162" s="4"/>
      <c r="Y162" s="4"/>
      <c r="Z162" s="4"/>
      <c r="AA162" s="4"/>
      <c r="AB162" s="4"/>
    </row>
    <row r="163" spans="2:28" s="3" customFormat="1" x14ac:dyDescent="0.3">
      <c r="B163" s="54"/>
      <c r="C163" s="18">
        <v>9.1999999999999993</v>
      </c>
      <c r="D163" s="87" t="s">
        <v>1513</v>
      </c>
      <c r="E163" s="5"/>
      <c r="F163" s="5"/>
      <c r="G163" s="5"/>
      <c r="H163" s="220"/>
      <c r="I163" s="220"/>
      <c r="J163" s="220"/>
      <c r="K163" s="251">
        <f>SUM(K164:M165)</f>
        <v>0</v>
      </c>
      <c r="L163" s="251"/>
      <c r="M163" s="251"/>
      <c r="N163" s="5"/>
      <c r="O163" s="251">
        <f>SUM(O164:Q165)</f>
        <v>0</v>
      </c>
      <c r="P163" s="251"/>
      <c r="Q163" s="251"/>
      <c r="R163" s="284"/>
      <c r="S163" s="285"/>
      <c r="U163" s="109"/>
      <c r="V163" s="109"/>
      <c r="W163" s="109"/>
      <c r="X163" s="4"/>
      <c r="Y163" s="4"/>
      <c r="Z163" s="4"/>
      <c r="AA163" s="4"/>
      <c r="AB163" s="4"/>
    </row>
    <row r="164" spans="2:28" x14ac:dyDescent="0.3">
      <c r="B164" s="54"/>
      <c r="C164" s="32" t="s">
        <v>195</v>
      </c>
      <c r="D164" s="17" t="s">
        <v>1514</v>
      </c>
      <c r="E164" s="5"/>
      <c r="F164" s="5"/>
      <c r="G164" s="5"/>
      <c r="H164" s="220"/>
      <c r="I164" s="225"/>
      <c r="J164" s="226"/>
      <c r="K164" s="388"/>
      <c r="L164" s="388"/>
      <c r="M164" s="388"/>
      <c r="N164" s="5"/>
      <c r="O164" s="388"/>
      <c r="P164" s="388"/>
      <c r="Q164" s="388"/>
      <c r="R164" s="94"/>
      <c r="S164" s="80"/>
    </row>
    <row r="165" spans="2:28" s="3" customFormat="1" x14ac:dyDescent="0.3">
      <c r="B165" s="54"/>
      <c r="C165" s="32" t="s">
        <v>196</v>
      </c>
      <c r="D165" s="17" t="s">
        <v>1515</v>
      </c>
      <c r="E165" s="5"/>
      <c r="F165" s="5"/>
      <c r="G165" s="5"/>
      <c r="H165" s="220"/>
      <c r="I165" s="225"/>
      <c r="J165" s="226"/>
      <c r="K165" s="388"/>
      <c r="L165" s="388"/>
      <c r="M165" s="388"/>
      <c r="N165" s="5"/>
      <c r="O165" s="388"/>
      <c r="P165" s="388"/>
      <c r="Q165" s="388"/>
      <c r="R165" s="284"/>
      <c r="S165" s="285"/>
      <c r="U165" s="109"/>
      <c r="V165" s="109"/>
      <c r="W165" s="109"/>
      <c r="X165" s="4"/>
      <c r="Y165" s="4"/>
      <c r="Z165" s="4"/>
      <c r="AA165" s="4"/>
      <c r="AB165" s="4"/>
    </row>
    <row r="166" spans="2:28" s="3" customFormat="1" ht="14.5" thickBot="1" x14ac:dyDescent="0.35">
      <c r="B166" s="54"/>
      <c r="C166" s="32"/>
      <c r="D166" s="7"/>
      <c r="E166" s="5"/>
      <c r="F166" s="5"/>
      <c r="G166" s="5"/>
      <c r="H166" s="31"/>
      <c r="I166" s="31"/>
      <c r="J166" s="31"/>
      <c r="K166" s="31"/>
      <c r="L166" s="31"/>
      <c r="M166" s="5"/>
      <c r="N166" s="5"/>
      <c r="O166" s="31"/>
      <c r="P166" s="31"/>
      <c r="Q166" s="5"/>
      <c r="R166" s="220"/>
      <c r="S166" s="285"/>
      <c r="U166" s="109"/>
      <c r="V166" s="109"/>
      <c r="W166" s="109"/>
      <c r="X166" s="4"/>
      <c r="Y166" s="4"/>
      <c r="Z166" s="4"/>
      <c r="AA166" s="4"/>
      <c r="AB166" s="4"/>
    </row>
    <row r="167" spans="2:28" s="19" customFormat="1" ht="16" thickBot="1" x14ac:dyDescent="0.4">
      <c r="B167" s="54"/>
      <c r="C167" s="107">
        <v>10</v>
      </c>
      <c r="D167" s="104" t="s">
        <v>1516</v>
      </c>
      <c r="E167" s="74"/>
      <c r="F167" s="74"/>
      <c r="G167" s="74"/>
      <c r="H167" s="227"/>
      <c r="I167" s="227"/>
      <c r="J167" s="227"/>
      <c r="K167" s="383">
        <f>SUM(K169,K172)</f>
        <v>0</v>
      </c>
      <c r="L167" s="384"/>
      <c r="M167" s="385"/>
      <c r="N167" s="74"/>
      <c r="O167" s="383">
        <f>SUM(O169,O172)</f>
        <v>0</v>
      </c>
      <c r="P167" s="384"/>
      <c r="Q167" s="385"/>
      <c r="R167" s="97"/>
      <c r="S167" s="55"/>
      <c r="U167" s="109"/>
      <c r="V167" s="109"/>
      <c r="W167" s="109"/>
      <c r="X167" s="12"/>
      <c r="Y167" s="12"/>
      <c r="Z167" s="12"/>
      <c r="AA167" s="12"/>
      <c r="AB167" s="12"/>
    </row>
    <row r="168" spans="2:28" s="19" customFormat="1" x14ac:dyDescent="0.3">
      <c r="B168" s="54"/>
      <c r="C168" s="31"/>
      <c r="D168" s="31"/>
      <c r="E168" s="31"/>
      <c r="F168" s="31"/>
      <c r="G168" s="31"/>
      <c r="H168" s="31"/>
      <c r="I168" s="31"/>
      <c r="J168" s="31"/>
      <c r="K168" s="31"/>
      <c r="L168" s="31"/>
      <c r="M168" s="31"/>
      <c r="N168" s="31"/>
      <c r="O168" s="31"/>
      <c r="P168" s="31"/>
      <c r="Q168" s="31"/>
      <c r="R168" s="31"/>
      <c r="S168" s="55"/>
      <c r="U168" s="109"/>
      <c r="V168" s="109"/>
      <c r="W168" s="109"/>
      <c r="X168" s="12"/>
      <c r="Y168" s="12"/>
      <c r="Z168" s="12"/>
      <c r="AA168" s="12"/>
      <c r="AB168" s="12"/>
    </row>
    <row r="169" spans="2:28" s="3" customFormat="1" x14ac:dyDescent="0.3">
      <c r="B169" s="54"/>
      <c r="C169" s="18">
        <v>10.1</v>
      </c>
      <c r="D169" s="87" t="s">
        <v>1517</v>
      </c>
      <c r="E169" s="5"/>
      <c r="F169" s="5"/>
      <c r="G169" s="5"/>
      <c r="H169" s="220"/>
      <c r="I169" s="220"/>
      <c r="J169" s="220"/>
      <c r="K169" s="251">
        <f>SUM(K170:M171)</f>
        <v>0</v>
      </c>
      <c r="L169" s="251"/>
      <c r="M169" s="251"/>
      <c r="N169" s="5"/>
      <c r="O169" s="251">
        <f>SUM(O170:Q171)</f>
        <v>0</v>
      </c>
      <c r="P169" s="251"/>
      <c r="Q169" s="251"/>
      <c r="R169" s="284"/>
      <c r="S169" s="285"/>
      <c r="U169" s="109"/>
      <c r="V169" s="109"/>
      <c r="W169" s="109"/>
      <c r="X169" s="4"/>
      <c r="Y169" s="4"/>
      <c r="Z169" s="4"/>
      <c r="AA169" s="4"/>
      <c r="AB169" s="4"/>
    </row>
    <row r="170" spans="2:28" s="3" customFormat="1" x14ac:dyDescent="0.3">
      <c r="B170" s="54"/>
      <c r="C170" s="32" t="s">
        <v>106</v>
      </c>
      <c r="D170" s="17" t="s">
        <v>1518</v>
      </c>
      <c r="E170" s="5"/>
      <c r="F170" s="5"/>
      <c r="G170" s="5"/>
      <c r="H170" s="31"/>
      <c r="I170" s="31"/>
      <c r="J170" s="31"/>
      <c r="K170" s="388"/>
      <c r="L170" s="388"/>
      <c r="M170" s="388"/>
      <c r="N170" s="5"/>
      <c r="O170" s="388"/>
      <c r="P170" s="388"/>
      <c r="Q170" s="388"/>
      <c r="R170" s="284"/>
      <c r="S170" s="285"/>
      <c r="U170" s="109"/>
      <c r="V170" s="109"/>
      <c r="W170" s="109"/>
      <c r="X170" s="4"/>
      <c r="Y170" s="4"/>
      <c r="Z170" s="4"/>
      <c r="AA170" s="4"/>
      <c r="AB170" s="4"/>
    </row>
    <row r="171" spans="2:28" s="3" customFormat="1" x14ac:dyDescent="0.3">
      <c r="B171" s="54"/>
      <c r="C171" s="32" t="s">
        <v>143</v>
      </c>
      <c r="D171" s="17" t="s">
        <v>1519</v>
      </c>
      <c r="E171" s="5"/>
      <c r="F171" s="5"/>
      <c r="G171" s="5"/>
      <c r="H171" s="31"/>
      <c r="I171" s="31"/>
      <c r="J171" s="31"/>
      <c r="K171" s="388"/>
      <c r="L171" s="388"/>
      <c r="M171" s="388"/>
      <c r="N171" s="5"/>
      <c r="O171" s="388"/>
      <c r="P171" s="388"/>
      <c r="Q171" s="388"/>
      <c r="R171" s="284"/>
      <c r="S171" s="285"/>
      <c r="U171" s="109"/>
      <c r="V171" s="109"/>
      <c r="W171" s="109"/>
      <c r="X171" s="4"/>
      <c r="Y171" s="4"/>
      <c r="Z171" s="4"/>
      <c r="AA171" s="4"/>
      <c r="AB171" s="4"/>
    </row>
    <row r="172" spans="2:28" s="3" customFormat="1" x14ac:dyDescent="0.3">
      <c r="B172" s="54"/>
      <c r="C172" s="18">
        <v>10.199999999999999</v>
      </c>
      <c r="D172" s="87" t="s">
        <v>1520</v>
      </c>
      <c r="E172" s="5"/>
      <c r="F172" s="5"/>
      <c r="G172" s="5"/>
      <c r="H172" s="220"/>
      <c r="I172" s="220"/>
      <c r="J172" s="220"/>
      <c r="K172" s="251">
        <f>SUM(K173:M174)</f>
        <v>0</v>
      </c>
      <c r="L172" s="251"/>
      <c r="M172" s="251"/>
      <c r="N172" s="5"/>
      <c r="O172" s="251">
        <f>SUM(O173:Q174)</f>
        <v>0</v>
      </c>
      <c r="P172" s="251"/>
      <c r="Q172" s="251"/>
      <c r="R172" s="284"/>
      <c r="S172" s="285"/>
      <c r="U172" s="109"/>
      <c r="V172" s="109"/>
      <c r="W172" s="109"/>
      <c r="X172" s="4"/>
      <c r="Y172" s="4"/>
      <c r="Z172" s="4"/>
      <c r="AA172" s="4"/>
      <c r="AB172" s="4"/>
    </row>
    <row r="173" spans="2:28" s="3" customFormat="1" x14ac:dyDescent="0.3">
      <c r="B173" s="54"/>
      <c r="C173" s="32" t="s">
        <v>107</v>
      </c>
      <c r="D173" s="17" t="s">
        <v>1521</v>
      </c>
      <c r="E173" s="5"/>
      <c r="F173" s="5"/>
      <c r="G173" s="5"/>
      <c r="H173" s="31"/>
      <c r="I173" s="31"/>
      <c r="J173" s="31"/>
      <c r="K173" s="388"/>
      <c r="L173" s="388"/>
      <c r="M173" s="388"/>
      <c r="N173" s="5"/>
      <c r="O173" s="388"/>
      <c r="P173" s="388"/>
      <c r="Q173" s="388"/>
      <c r="R173" s="284"/>
      <c r="S173" s="285"/>
      <c r="U173" s="109"/>
      <c r="V173" s="109"/>
      <c r="W173" s="109"/>
      <c r="X173" s="4"/>
      <c r="Y173" s="4"/>
      <c r="Z173" s="4"/>
      <c r="AA173" s="4"/>
      <c r="AB173" s="4"/>
    </row>
    <row r="174" spans="2:28" s="3" customFormat="1" x14ac:dyDescent="0.3">
      <c r="B174" s="54"/>
      <c r="C174" s="32" t="s">
        <v>108</v>
      </c>
      <c r="D174" s="17" t="s">
        <v>1519</v>
      </c>
      <c r="E174" s="5"/>
      <c r="F174" s="5"/>
      <c r="G174" s="5"/>
      <c r="H174" s="31"/>
      <c r="I174" s="31"/>
      <c r="J174" s="31"/>
      <c r="K174" s="388"/>
      <c r="L174" s="388"/>
      <c r="M174" s="388"/>
      <c r="N174" s="5"/>
      <c r="O174" s="388"/>
      <c r="P174" s="388"/>
      <c r="Q174" s="388"/>
      <c r="R174" s="284"/>
      <c r="S174" s="285"/>
      <c r="U174" s="109"/>
      <c r="V174" s="109"/>
      <c r="W174" s="109"/>
      <c r="X174" s="4"/>
      <c r="Y174" s="4"/>
      <c r="Z174" s="4"/>
      <c r="AA174" s="4"/>
      <c r="AB174" s="4"/>
    </row>
    <row r="175" spans="2:28" s="3" customFormat="1" ht="14.5" thickBot="1" x14ac:dyDescent="0.35">
      <c r="B175" s="54"/>
      <c r="C175" s="32"/>
      <c r="D175" s="7"/>
      <c r="E175" s="5"/>
      <c r="F175" s="5"/>
      <c r="G175" s="5"/>
      <c r="H175" s="31"/>
      <c r="I175" s="31"/>
      <c r="J175" s="31"/>
      <c r="K175" s="31"/>
      <c r="L175" s="31"/>
      <c r="M175" s="5"/>
      <c r="N175" s="5"/>
      <c r="O175" s="31"/>
      <c r="P175" s="31"/>
      <c r="Q175" s="5"/>
      <c r="R175" s="220"/>
      <c r="S175" s="285"/>
      <c r="U175" s="109"/>
      <c r="V175" s="109"/>
      <c r="W175" s="109"/>
      <c r="X175" s="4"/>
      <c r="Y175" s="4"/>
      <c r="Z175" s="4"/>
      <c r="AA175" s="4"/>
      <c r="AB175" s="4"/>
    </row>
    <row r="176" spans="2:28" s="19" customFormat="1" ht="16" thickBot="1" x14ac:dyDescent="0.4">
      <c r="B176" s="54"/>
      <c r="C176" s="107">
        <v>11</v>
      </c>
      <c r="D176" s="104" t="s">
        <v>1522</v>
      </c>
      <c r="E176" s="74"/>
      <c r="F176" s="74"/>
      <c r="G176" s="74"/>
      <c r="H176" s="227"/>
      <c r="I176" s="227"/>
      <c r="J176" s="227"/>
      <c r="K176" s="383">
        <f>K158-K167</f>
        <v>0</v>
      </c>
      <c r="L176" s="384"/>
      <c r="M176" s="385"/>
      <c r="N176" s="75"/>
      <c r="O176" s="383">
        <f>O158-O167</f>
        <v>0</v>
      </c>
      <c r="P176" s="384"/>
      <c r="Q176" s="385"/>
      <c r="R176" s="97"/>
      <c r="S176" s="55"/>
      <c r="U176" s="110"/>
      <c r="V176" s="110"/>
      <c r="W176" s="110"/>
      <c r="X176" s="12"/>
      <c r="Y176" s="12"/>
      <c r="Z176" s="12"/>
      <c r="AA176" s="12"/>
      <c r="AB176" s="12"/>
    </row>
    <row r="177" spans="2:28" s="19" customFormat="1" ht="14.5" thickBot="1" x14ac:dyDescent="0.35">
      <c r="B177" s="54"/>
      <c r="C177" s="32"/>
      <c r="D177" s="32"/>
      <c r="E177" s="32"/>
      <c r="F177" s="32"/>
      <c r="G177" s="32"/>
      <c r="H177" s="32"/>
      <c r="I177" s="32"/>
      <c r="J177" s="32"/>
      <c r="K177" s="32"/>
      <c r="L177" s="32"/>
      <c r="M177" s="32"/>
      <c r="N177" s="32"/>
      <c r="O177" s="32"/>
      <c r="P177" s="32"/>
      <c r="Q177" s="32"/>
      <c r="R177" s="220"/>
      <c r="S177" s="285"/>
      <c r="U177" s="110"/>
      <c r="V177" s="110"/>
      <c r="W177" s="110"/>
      <c r="X177" s="12"/>
      <c r="Y177" s="12"/>
      <c r="Z177" s="12"/>
      <c r="AA177" s="12"/>
      <c r="AB177" s="12"/>
    </row>
    <row r="178" spans="2:28" s="19" customFormat="1" ht="16" thickBot="1" x14ac:dyDescent="0.4">
      <c r="B178" s="54"/>
      <c r="C178" s="107">
        <v>12</v>
      </c>
      <c r="D178" s="104" t="s">
        <v>1283</v>
      </c>
      <c r="E178" s="74"/>
      <c r="F178" s="74"/>
      <c r="G178" s="74"/>
      <c r="H178" s="75"/>
      <c r="I178" s="75"/>
      <c r="J178" s="75"/>
      <c r="K178" s="360">
        <f>SUM(K170+K173)</f>
        <v>0</v>
      </c>
      <c r="L178" s="361"/>
      <c r="M178" s="362"/>
      <c r="N178" s="75"/>
      <c r="O178" s="360">
        <f>SUM(O170+O173)</f>
        <v>0</v>
      </c>
      <c r="P178" s="361"/>
      <c r="Q178" s="362"/>
      <c r="R178" s="74"/>
      <c r="S178" s="55"/>
      <c r="U178" s="110"/>
      <c r="V178" s="110"/>
      <c r="W178" s="110"/>
      <c r="X178" s="12"/>
      <c r="Y178" s="12"/>
      <c r="Z178" s="12"/>
      <c r="AA178" s="12"/>
      <c r="AB178" s="12"/>
    </row>
    <row r="179" spans="2:28" s="3" customFormat="1" ht="14.5" thickBot="1" x14ac:dyDescent="0.35">
      <c r="B179" s="56"/>
      <c r="C179" s="44"/>
      <c r="D179" s="44"/>
      <c r="E179" s="44"/>
      <c r="F179" s="44"/>
      <c r="G179" s="44"/>
      <c r="H179" s="44"/>
      <c r="I179" s="44"/>
      <c r="J179" s="44"/>
      <c r="K179" s="44"/>
      <c r="L179" s="44"/>
      <c r="M179" s="44"/>
      <c r="N179" s="44"/>
      <c r="O179" s="44"/>
      <c r="P179" s="44"/>
      <c r="Q179" s="44"/>
      <c r="R179" s="282"/>
      <c r="S179" s="283"/>
      <c r="U179" s="109"/>
      <c r="V179" s="109"/>
      <c r="W179" s="109"/>
      <c r="X179" s="4"/>
      <c r="Y179" s="4"/>
      <c r="Z179" s="4"/>
      <c r="AA179" s="4"/>
      <c r="AB179" s="4"/>
    </row>
    <row r="180" spans="2:28" s="3" customFormat="1" ht="15" thickTop="1" thickBot="1" x14ac:dyDescent="0.35">
      <c r="B180" s="45"/>
      <c r="C180" s="45"/>
      <c r="D180" s="45"/>
      <c r="E180" s="45"/>
      <c r="F180" s="45"/>
      <c r="G180" s="45"/>
      <c r="H180" s="45"/>
      <c r="I180" s="45"/>
      <c r="J180" s="45"/>
      <c r="K180" s="45"/>
      <c r="L180" s="45"/>
      <c r="M180" s="45"/>
      <c r="N180" s="45"/>
      <c r="O180" s="45"/>
      <c r="P180" s="45"/>
      <c r="Q180" s="45"/>
      <c r="R180" s="45"/>
      <c r="S180" s="45"/>
      <c r="U180" s="109"/>
      <c r="V180" s="109"/>
      <c r="W180" s="109"/>
      <c r="X180" s="4"/>
      <c r="Y180" s="4"/>
      <c r="Z180" s="4"/>
      <c r="AA180" s="4"/>
      <c r="AB180" s="4"/>
    </row>
    <row r="181" spans="2:28" s="3" customFormat="1" ht="14.25" customHeight="1" thickTop="1" x14ac:dyDescent="0.3">
      <c r="B181" s="67"/>
      <c r="C181" s="68"/>
      <c r="D181" s="68"/>
      <c r="E181" s="68"/>
      <c r="F181" s="68"/>
      <c r="G181" s="68"/>
      <c r="H181" s="68"/>
      <c r="I181" s="68"/>
      <c r="J181" s="68"/>
      <c r="K181" s="68"/>
      <c r="L181" s="68"/>
      <c r="M181" s="68"/>
      <c r="N181" s="68"/>
      <c r="O181" s="68"/>
      <c r="P181" s="68"/>
      <c r="Q181" s="68"/>
      <c r="R181" s="68"/>
      <c r="S181" s="69"/>
      <c r="U181" s="109"/>
      <c r="V181" s="109"/>
      <c r="W181" s="109"/>
      <c r="X181" s="4"/>
      <c r="Y181" s="4"/>
      <c r="Z181" s="4"/>
      <c r="AA181" s="4"/>
      <c r="AB181" s="4"/>
    </row>
    <row r="182" spans="2:28" s="3" customFormat="1" ht="16.5" customHeight="1" x14ac:dyDescent="0.4">
      <c r="B182" s="54"/>
      <c r="C182" s="100" t="s">
        <v>1523</v>
      </c>
      <c r="D182" s="5"/>
      <c r="E182" s="5"/>
      <c r="F182" s="5"/>
      <c r="G182" s="5"/>
      <c r="H182" s="5"/>
      <c r="I182" s="5"/>
      <c r="J182" s="5"/>
      <c r="K182" s="31"/>
      <c r="L182" s="116"/>
      <c r="M182" s="116"/>
      <c r="N182" s="116"/>
      <c r="O182" s="116"/>
      <c r="P182" s="116"/>
      <c r="Q182" s="116"/>
      <c r="R182" s="5"/>
      <c r="S182" s="55"/>
      <c r="U182" s="109"/>
      <c r="V182" s="109"/>
      <c r="W182" s="109"/>
      <c r="X182" s="4"/>
      <c r="Y182" s="4"/>
      <c r="Z182" s="4"/>
      <c r="AA182" s="4"/>
      <c r="AB182" s="4"/>
    </row>
    <row r="183" spans="2:28" s="3" customFormat="1" ht="14.25" customHeight="1" thickBot="1" x14ac:dyDescent="0.35">
      <c r="B183" s="54"/>
      <c r="C183" s="36"/>
      <c r="D183" s="36"/>
      <c r="E183" s="5"/>
      <c r="F183" s="5"/>
      <c r="G183" s="5"/>
      <c r="H183" s="5"/>
      <c r="I183" s="81"/>
      <c r="J183" s="81"/>
      <c r="K183" s="349" t="s">
        <v>1593</v>
      </c>
      <c r="L183" s="349"/>
      <c r="M183" s="349"/>
      <c r="N183" s="72"/>
      <c r="O183" s="349" t="s">
        <v>1594</v>
      </c>
      <c r="P183" s="349"/>
      <c r="Q183" s="349"/>
      <c r="R183" s="36"/>
      <c r="S183" s="55"/>
      <c r="U183" s="109"/>
      <c r="V183" s="109"/>
      <c r="W183" s="109"/>
      <c r="X183" s="4"/>
      <c r="Y183" s="4"/>
      <c r="Z183" s="4"/>
      <c r="AA183" s="4"/>
      <c r="AB183" s="4"/>
    </row>
    <row r="184" spans="2:28" s="3" customFormat="1" ht="14.25" customHeight="1" thickTop="1" thickBot="1" x14ac:dyDescent="0.35">
      <c r="B184" s="54"/>
      <c r="C184" s="118">
        <v>13.1</v>
      </c>
      <c r="D184" s="117" t="s">
        <v>1524</v>
      </c>
      <c r="E184" s="74"/>
      <c r="F184" s="74"/>
      <c r="G184" s="74"/>
      <c r="H184" s="74"/>
      <c r="I184" s="74"/>
      <c r="J184" s="74"/>
      <c r="K184" s="228">
        <f>SUM(K186:M191)</f>
        <v>0</v>
      </c>
      <c r="L184" s="229"/>
      <c r="M184" s="230"/>
      <c r="N184" s="192"/>
      <c r="O184" s="228">
        <f>SUM(O186:Q191)</f>
        <v>0</v>
      </c>
      <c r="P184" s="229"/>
      <c r="Q184" s="230"/>
      <c r="R184" s="97"/>
      <c r="S184" s="55"/>
      <c r="U184" s="109"/>
      <c r="V184" s="109"/>
      <c r="W184" s="109"/>
      <c r="X184" s="4"/>
      <c r="Y184" s="4"/>
      <c r="Z184" s="4"/>
      <c r="AA184" s="4"/>
      <c r="AB184" s="4"/>
    </row>
    <row r="185" spans="2:28" s="3" customFormat="1" ht="14.25" customHeight="1" x14ac:dyDescent="0.3">
      <c r="B185" s="54"/>
      <c r="C185" s="32"/>
      <c r="D185" s="79"/>
      <c r="E185" s="5"/>
      <c r="F185" s="5"/>
      <c r="G185" s="5"/>
      <c r="H185" s="31"/>
      <c r="I185" s="31"/>
      <c r="J185" s="31"/>
      <c r="K185" s="33"/>
      <c r="L185" s="33"/>
      <c r="M185" s="36"/>
      <c r="N185" s="36"/>
      <c r="O185" s="33"/>
      <c r="P185" s="33"/>
      <c r="Q185" s="36"/>
      <c r="R185" s="36"/>
      <c r="S185" s="55"/>
      <c r="U185" s="109"/>
      <c r="V185" s="109"/>
      <c r="W185" s="109"/>
      <c r="X185" s="4"/>
      <c r="Y185" s="4"/>
      <c r="Z185" s="4"/>
      <c r="AA185" s="4"/>
      <c r="AB185" s="4"/>
    </row>
    <row r="186" spans="2:28" s="3" customFormat="1" ht="14.25" customHeight="1" x14ac:dyDescent="0.3">
      <c r="B186" s="54"/>
      <c r="C186" s="32" t="s">
        <v>456</v>
      </c>
      <c r="D186" s="36" t="s">
        <v>1526</v>
      </c>
      <c r="E186" s="5"/>
      <c r="F186" s="5"/>
      <c r="G186" s="5"/>
      <c r="H186" s="31"/>
      <c r="I186" s="31"/>
      <c r="J186" s="31"/>
      <c r="K186" s="330"/>
      <c r="L186" s="331"/>
      <c r="M186" s="332"/>
      <c r="N186" s="116"/>
      <c r="O186" s="330"/>
      <c r="P186" s="331"/>
      <c r="Q186" s="332"/>
      <c r="R186" s="36"/>
      <c r="S186" s="55"/>
      <c r="U186" s="109"/>
      <c r="V186" s="109"/>
      <c r="W186" s="109"/>
      <c r="X186" s="4"/>
      <c r="Y186" s="4"/>
      <c r="Z186" s="4"/>
      <c r="AA186" s="4"/>
      <c r="AB186" s="4"/>
    </row>
    <row r="187" spans="2:28" s="3" customFormat="1" ht="14.25" customHeight="1" x14ac:dyDescent="0.3">
      <c r="B187" s="54"/>
      <c r="C187" s="32" t="s">
        <v>457</v>
      </c>
      <c r="D187" s="36" t="s">
        <v>1527</v>
      </c>
      <c r="E187" s="5"/>
      <c r="F187" s="5"/>
      <c r="G187" s="5"/>
      <c r="H187" s="31"/>
      <c r="I187" s="31"/>
      <c r="J187" s="31"/>
      <c r="K187" s="330"/>
      <c r="L187" s="331"/>
      <c r="M187" s="332"/>
      <c r="N187" s="116"/>
      <c r="O187" s="330"/>
      <c r="P187" s="331"/>
      <c r="Q187" s="332"/>
      <c r="R187" s="36"/>
      <c r="S187" s="55"/>
      <c r="U187" s="109"/>
      <c r="V187" s="109"/>
      <c r="W187" s="109"/>
      <c r="X187" s="4"/>
      <c r="Y187" s="4"/>
      <c r="Z187" s="4"/>
      <c r="AA187" s="4"/>
      <c r="AB187" s="4"/>
    </row>
    <row r="188" spans="2:28" s="3" customFormat="1" ht="14.25" customHeight="1" x14ac:dyDescent="0.3">
      <c r="B188" s="54"/>
      <c r="C188" s="32" t="s">
        <v>458</v>
      </c>
      <c r="D188" s="36" t="s">
        <v>1476</v>
      </c>
      <c r="E188" s="5"/>
      <c r="F188" s="5"/>
      <c r="G188" s="5"/>
      <c r="H188" s="31"/>
      <c r="I188" s="31"/>
      <c r="J188" s="31"/>
      <c r="K188" s="389"/>
      <c r="L188" s="390"/>
      <c r="M188" s="391"/>
      <c r="N188" s="116"/>
      <c r="O188" s="389"/>
      <c r="P188" s="390"/>
      <c r="Q188" s="391"/>
      <c r="R188" s="36"/>
      <c r="S188" s="55"/>
      <c r="U188" s="109"/>
      <c r="V188" s="109"/>
      <c r="W188" s="109"/>
      <c r="X188" s="4"/>
      <c r="Y188" s="4"/>
      <c r="Z188" s="4"/>
      <c r="AA188" s="4"/>
      <c r="AB188" s="4"/>
    </row>
    <row r="189" spans="2:28" s="3" customFormat="1" ht="14.25" customHeight="1" x14ac:dyDescent="0.3">
      <c r="B189" s="54"/>
      <c r="C189" s="32" t="s">
        <v>459</v>
      </c>
      <c r="D189" s="36" t="s">
        <v>1528</v>
      </c>
      <c r="E189" s="5"/>
      <c r="F189" s="5"/>
      <c r="G189" s="5"/>
      <c r="H189" s="31"/>
      <c r="I189" s="31"/>
      <c r="J189" s="31"/>
      <c r="K189" s="389"/>
      <c r="L189" s="390"/>
      <c r="M189" s="391"/>
      <c r="N189" s="116"/>
      <c r="O189" s="389"/>
      <c r="P189" s="390"/>
      <c r="Q189" s="391"/>
      <c r="R189" s="36"/>
      <c r="S189" s="55"/>
      <c r="U189" s="109"/>
      <c r="V189" s="109"/>
      <c r="W189" s="109"/>
      <c r="X189" s="4"/>
      <c r="Y189" s="4"/>
      <c r="Z189" s="4"/>
      <c r="AA189" s="4"/>
      <c r="AB189" s="4"/>
    </row>
    <row r="190" spans="2:28" s="3" customFormat="1" ht="14.25" customHeight="1" x14ac:dyDescent="0.3">
      <c r="B190" s="54"/>
      <c r="C190" s="32" t="s">
        <v>460</v>
      </c>
      <c r="D190" s="36" t="s">
        <v>1529</v>
      </c>
      <c r="E190" s="5"/>
      <c r="F190" s="5"/>
      <c r="G190" s="5"/>
      <c r="H190" s="31"/>
      <c r="I190" s="31"/>
      <c r="J190" s="31"/>
      <c r="K190" s="389"/>
      <c r="L190" s="390"/>
      <c r="M190" s="391"/>
      <c r="N190" s="116"/>
      <c r="O190" s="389"/>
      <c r="P190" s="390"/>
      <c r="Q190" s="391"/>
      <c r="R190" s="36"/>
      <c r="S190" s="55"/>
      <c r="U190" s="109"/>
      <c r="V190" s="109"/>
      <c r="W190" s="109"/>
      <c r="X190" s="4"/>
      <c r="Y190" s="4"/>
      <c r="Z190" s="4"/>
      <c r="AA190" s="4"/>
      <c r="AB190" s="4"/>
    </row>
    <row r="191" spans="2:28" s="3" customFormat="1" x14ac:dyDescent="0.3">
      <c r="B191" s="54"/>
      <c r="C191" s="32" t="s">
        <v>461</v>
      </c>
      <c r="D191" s="36" t="s">
        <v>1530</v>
      </c>
      <c r="E191" s="5"/>
      <c r="F191" s="5"/>
      <c r="G191" s="5"/>
      <c r="H191" s="31"/>
      <c r="I191" s="31"/>
      <c r="J191" s="31"/>
      <c r="K191" s="389"/>
      <c r="L191" s="390"/>
      <c r="M191" s="391"/>
      <c r="N191" s="116"/>
      <c r="O191" s="389"/>
      <c r="P191" s="390"/>
      <c r="Q191" s="391"/>
      <c r="R191" s="36"/>
      <c r="S191" s="55"/>
      <c r="U191" s="109"/>
      <c r="V191" s="109"/>
      <c r="W191" s="109"/>
      <c r="X191" s="4"/>
      <c r="Y191" s="4"/>
      <c r="Z191" s="4"/>
      <c r="AA191" s="4"/>
      <c r="AB191" s="4"/>
    </row>
    <row r="192" spans="2:28" s="3" customFormat="1" x14ac:dyDescent="0.3">
      <c r="B192" s="54"/>
      <c r="C192" s="37"/>
      <c r="D192" s="99"/>
      <c r="E192" s="5"/>
      <c r="F192" s="5"/>
      <c r="G192" s="5"/>
      <c r="H192" s="31"/>
      <c r="I192" s="5"/>
      <c r="J192" s="82"/>
      <c r="K192" s="82"/>
      <c r="L192" s="82"/>
      <c r="M192" s="5"/>
      <c r="N192" s="82"/>
      <c r="O192" s="82"/>
      <c r="P192" s="82"/>
      <c r="Q192" s="82"/>
      <c r="R192" s="36"/>
      <c r="S192" s="55"/>
      <c r="U192" s="109"/>
      <c r="V192" s="109"/>
      <c r="W192" s="109"/>
      <c r="X192" s="4"/>
      <c r="Y192" s="4"/>
      <c r="Z192" s="4"/>
      <c r="AA192" s="4"/>
      <c r="AB192" s="4"/>
    </row>
    <row r="193" spans="2:28" s="3" customFormat="1" x14ac:dyDescent="0.3">
      <c r="B193" s="54"/>
      <c r="C193" s="18"/>
      <c r="D193" s="99"/>
      <c r="E193" s="5"/>
      <c r="F193" s="5"/>
      <c r="G193" s="5"/>
      <c r="H193" s="31"/>
      <c r="I193" s="31"/>
      <c r="J193" s="31"/>
      <c r="K193" s="33">
        <v>2026</v>
      </c>
      <c r="L193" s="113">
        <v>2027</v>
      </c>
      <c r="M193" s="33">
        <v>2028</v>
      </c>
      <c r="N193" s="113">
        <v>2029</v>
      </c>
      <c r="O193" s="33">
        <v>2030</v>
      </c>
      <c r="P193" s="113">
        <v>2031</v>
      </c>
      <c r="Q193" s="33">
        <v>2032</v>
      </c>
      <c r="R193" s="36"/>
      <c r="S193" s="55"/>
      <c r="U193" s="109"/>
      <c r="V193" s="109"/>
      <c r="W193" s="109"/>
      <c r="X193" s="4"/>
      <c r="Y193" s="4"/>
      <c r="Z193" s="4"/>
      <c r="AA193" s="4"/>
      <c r="AB193" s="4"/>
    </row>
    <row r="194" spans="2:28" s="3" customFormat="1" x14ac:dyDescent="0.3">
      <c r="B194" s="54"/>
      <c r="C194" s="18">
        <v>13.2</v>
      </c>
      <c r="D194" s="20" t="s">
        <v>1525</v>
      </c>
      <c r="E194" s="5"/>
      <c r="F194" s="5"/>
      <c r="G194" s="5"/>
      <c r="H194" s="31"/>
      <c r="I194" s="5"/>
      <c r="J194" s="82"/>
      <c r="K194" s="115"/>
      <c r="L194" s="115"/>
      <c r="M194" s="114"/>
      <c r="N194" s="115"/>
      <c r="O194" s="115"/>
      <c r="P194" s="115"/>
      <c r="Q194" s="115"/>
      <c r="R194" s="36"/>
      <c r="S194" s="55"/>
      <c r="U194" s="109"/>
      <c r="V194" s="109"/>
      <c r="W194" s="109"/>
      <c r="X194" s="4"/>
      <c r="Y194" s="4"/>
      <c r="Z194" s="4"/>
      <c r="AA194" s="4"/>
      <c r="AB194" s="4"/>
    </row>
    <row r="195" spans="2:28" s="3" customFormat="1" x14ac:dyDescent="0.3">
      <c r="B195" s="54"/>
      <c r="C195" s="37"/>
      <c r="D195" s="99"/>
      <c r="E195" s="5"/>
      <c r="F195" s="5"/>
      <c r="G195" s="5"/>
      <c r="H195" s="31"/>
      <c r="I195" s="5"/>
      <c r="J195" s="82"/>
      <c r="K195" s="82"/>
      <c r="L195" s="82"/>
      <c r="M195" s="5"/>
      <c r="N195" s="82"/>
      <c r="O195" s="82"/>
      <c r="P195" s="82"/>
      <c r="Q195" s="82"/>
      <c r="R195" s="36"/>
      <c r="S195" s="55"/>
      <c r="U195" s="109"/>
      <c r="V195" s="109"/>
      <c r="W195" s="109"/>
      <c r="X195" s="4"/>
      <c r="Y195" s="4"/>
      <c r="Z195" s="4"/>
      <c r="AA195" s="4"/>
      <c r="AB195" s="4"/>
    </row>
    <row r="196" spans="2:28" s="3" customFormat="1" x14ac:dyDescent="0.3">
      <c r="B196" s="54"/>
      <c r="C196" s="18">
        <v>13.3</v>
      </c>
      <c r="D196" s="21" t="s">
        <v>1531</v>
      </c>
      <c r="E196" s="5"/>
      <c r="F196" s="5"/>
      <c r="G196" s="5"/>
      <c r="H196" s="5"/>
      <c r="I196" s="5"/>
      <c r="J196" s="5"/>
      <c r="K196" s="5"/>
      <c r="L196" s="5"/>
      <c r="M196" s="5"/>
      <c r="N196" s="5"/>
      <c r="O196" s="31"/>
      <c r="P196" s="31"/>
      <c r="Q196" s="31"/>
      <c r="R196" s="5"/>
      <c r="S196" s="55"/>
      <c r="U196" s="109"/>
      <c r="V196" s="109"/>
      <c r="W196" s="109"/>
      <c r="X196" s="4"/>
      <c r="Y196" s="4"/>
      <c r="Z196" s="4"/>
      <c r="AA196" s="4"/>
      <c r="AB196" s="4"/>
    </row>
    <row r="197" spans="2:28" s="3" customFormat="1" x14ac:dyDescent="0.3">
      <c r="B197" s="54"/>
      <c r="C197" s="5"/>
      <c r="D197" s="7"/>
      <c r="E197" s="5"/>
      <c r="F197" s="5"/>
      <c r="G197" s="5"/>
      <c r="H197" s="5"/>
      <c r="I197" s="5"/>
      <c r="J197" s="5"/>
      <c r="K197" s="5"/>
      <c r="L197" s="5"/>
      <c r="M197" s="5"/>
      <c r="N197" s="5"/>
      <c r="O197" s="31"/>
      <c r="P197" s="31"/>
      <c r="Q197" s="31"/>
      <c r="R197" s="5"/>
      <c r="S197" s="55"/>
      <c r="U197" s="109"/>
      <c r="V197" s="109"/>
      <c r="W197" s="109"/>
      <c r="X197" s="4"/>
      <c r="Y197" s="4"/>
      <c r="Z197" s="4"/>
      <c r="AA197" s="4"/>
      <c r="AB197" s="4"/>
    </row>
    <row r="198" spans="2:28" s="3" customFormat="1" x14ac:dyDescent="0.3">
      <c r="B198" s="54"/>
      <c r="C198" s="5"/>
      <c r="D198" s="270"/>
      <c r="E198" s="271"/>
      <c r="F198" s="271"/>
      <c r="G198" s="271"/>
      <c r="H198" s="271"/>
      <c r="I198" s="271"/>
      <c r="J198" s="271"/>
      <c r="K198" s="271"/>
      <c r="L198" s="271"/>
      <c r="M198" s="271"/>
      <c r="N198" s="272"/>
      <c r="O198" s="272"/>
      <c r="P198" s="272"/>
      <c r="Q198" s="273"/>
      <c r="R198" s="5"/>
      <c r="S198" s="55"/>
      <c r="U198" s="109"/>
      <c r="V198" s="109"/>
      <c r="W198" s="109"/>
      <c r="X198" s="4"/>
      <c r="Y198" s="4"/>
      <c r="Z198" s="4"/>
      <c r="AA198" s="4"/>
      <c r="AB198" s="4"/>
    </row>
    <row r="199" spans="2:28" s="3" customFormat="1" x14ac:dyDescent="0.3">
      <c r="B199" s="54"/>
      <c r="C199" s="5"/>
      <c r="D199" s="274"/>
      <c r="E199" s="275"/>
      <c r="F199" s="275"/>
      <c r="G199" s="275"/>
      <c r="H199" s="275"/>
      <c r="I199" s="275"/>
      <c r="J199" s="275"/>
      <c r="K199" s="275"/>
      <c r="L199" s="275"/>
      <c r="M199" s="275"/>
      <c r="N199" s="276"/>
      <c r="O199" s="276"/>
      <c r="P199" s="276"/>
      <c r="Q199" s="277"/>
      <c r="R199" s="5"/>
      <c r="S199" s="55"/>
      <c r="U199" s="109"/>
      <c r="V199" s="109"/>
      <c r="W199" s="109"/>
      <c r="X199" s="4"/>
      <c r="Y199" s="4"/>
      <c r="Z199" s="4"/>
      <c r="AA199" s="4"/>
      <c r="AB199" s="4"/>
    </row>
    <row r="200" spans="2:28" s="3" customFormat="1" x14ac:dyDescent="0.3">
      <c r="B200" s="54"/>
      <c r="C200" s="5"/>
      <c r="D200" s="278"/>
      <c r="E200" s="279"/>
      <c r="F200" s="279"/>
      <c r="G200" s="279"/>
      <c r="H200" s="279"/>
      <c r="I200" s="279"/>
      <c r="J200" s="279"/>
      <c r="K200" s="279"/>
      <c r="L200" s="279"/>
      <c r="M200" s="279"/>
      <c r="N200" s="280"/>
      <c r="O200" s="280"/>
      <c r="P200" s="280"/>
      <c r="Q200" s="281"/>
      <c r="R200" s="5"/>
      <c r="S200" s="55"/>
      <c r="U200" s="109"/>
      <c r="V200" s="109"/>
      <c r="W200" s="109"/>
      <c r="X200" s="4"/>
      <c r="Y200" s="4"/>
      <c r="Z200" s="4"/>
      <c r="AA200" s="4"/>
      <c r="AB200" s="4"/>
    </row>
    <row r="201" spans="2:28" s="3" customFormat="1" ht="14.5" thickBot="1" x14ac:dyDescent="0.35">
      <c r="B201" s="56"/>
      <c r="C201" s="44"/>
      <c r="D201" s="44"/>
      <c r="E201" s="44"/>
      <c r="F201" s="44"/>
      <c r="G201" s="44"/>
      <c r="H201" s="44"/>
      <c r="I201" s="44"/>
      <c r="J201" s="44"/>
      <c r="K201" s="44"/>
      <c r="L201" s="44"/>
      <c r="M201" s="44"/>
      <c r="N201" s="44"/>
      <c r="O201" s="44"/>
      <c r="P201" s="44"/>
      <c r="Q201" s="44"/>
      <c r="R201" s="44"/>
      <c r="S201" s="57"/>
      <c r="U201" s="109"/>
      <c r="V201" s="109"/>
      <c r="W201" s="109"/>
      <c r="X201" s="4"/>
      <c r="Y201" s="4"/>
      <c r="Z201" s="4"/>
      <c r="AA201" s="4"/>
      <c r="AB201" s="4"/>
    </row>
    <row r="202" spans="2:28" s="3" customFormat="1" ht="15" thickTop="1" thickBot="1" x14ac:dyDescent="0.35">
      <c r="B202" s="45"/>
      <c r="C202" s="45"/>
      <c r="D202" s="45"/>
      <c r="E202" s="45"/>
      <c r="F202" s="45"/>
      <c r="G202" s="45"/>
      <c r="H202" s="45"/>
      <c r="I202" s="45"/>
      <c r="J202" s="45"/>
      <c r="K202" s="45"/>
      <c r="L202" s="45"/>
      <c r="M202" s="45"/>
      <c r="N202" s="45"/>
      <c r="O202" s="45"/>
      <c r="P202" s="45"/>
      <c r="Q202" s="45"/>
      <c r="R202" s="45"/>
      <c r="S202" s="45"/>
      <c r="U202" s="109"/>
      <c r="V202" s="109"/>
      <c r="W202" s="109"/>
      <c r="X202" s="4"/>
      <c r="Y202" s="4"/>
      <c r="Z202" s="4"/>
      <c r="AA202" s="4"/>
      <c r="AB202" s="4"/>
    </row>
    <row r="203" spans="2:28" ht="15" thickTop="1" x14ac:dyDescent="0.35">
      <c r="B203" s="120"/>
      <c r="C203" s="121"/>
      <c r="D203" s="121"/>
      <c r="E203" s="121"/>
      <c r="F203" s="121"/>
      <c r="G203" s="121"/>
      <c r="H203" s="121"/>
      <c r="I203" s="121"/>
      <c r="J203" s="121"/>
      <c r="K203" s="121"/>
      <c r="L203" s="121"/>
      <c r="M203" s="121"/>
      <c r="N203" s="121"/>
      <c r="O203" s="121"/>
      <c r="P203" s="121"/>
      <c r="Q203" s="121"/>
      <c r="R203" s="121"/>
      <c r="S203" s="122"/>
      <c r="T203" s="22"/>
      <c r="X203" s="13"/>
      <c r="Y203" s="13"/>
      <c r="Z203" s="13"/>
      <c r="AA203" s="13"/>
      <c r="AB203" s="13"/>
    </row>
    <row r="204" spans="2:28" ht="15.5" x14ac:dyDescent="0.35">
      <c r="B204" s="123"/>
      <c r="C204" s="154" t="s">
        <v>1274</v>
      </c>
      <c r="D204" s="125"/>
      <c r="E204" s="126"/>
      <c r="F204" s="126"/>
      <c r="G204" s="126"/>
      <c r="H204" s="127"/>
      <c r="I204" s="127"/>
      <c r="J204" s="127"/>
      <c r="K204" s="127"/>
      <c r="L204" s="127"/>
      <c r="M204" s="127"/>
      <c r="N204" s="127"/>
      <c r="O204" s="127"/>
      <c r="P204" s="127"/>
      <c r="Q204" s="127"/>
      <c r="R204" s="127"/>
      <c r="S204" s="128"/>
      <c r="T204" s="22"/>
      <c r="X204" s="13"/>
      <c r="Y204" s="13"/>
      <c r="Z204" s="13"/>
      <c r="AA204" s="13"/>
      <c r="AB204" s="13"/>
    </row>
    <row r="205" spans="2:28" ht="14.5" x14ac:dyDescent="0.35">
      <c r="B205" s="123"/>
      <c r="C205" s="155" t="s">
        <v>1275</v>
      </c>
      <c r="D205" s="129"/>
      <c r="E205" s="126"/>
      <c r="F205" s="126"/>
      <c r="G205" s="126"/>
      <c r="H205" s="127"/>
      <c r="I205" s="127"/>
      <c r="J205" s="127"/>
      <c r="K205" s="127"/>
      <c r="L205" s="127"/>
      <c r="M205" s="127"/>
      <c r="N205" s="127"/>
      <c r="O205" s="127"/>
      <c r="P205" s="127"/>
      <c r="Q205" s="127"/>
      <c r="R205" s="127"/>
      <c r="S205" s="128"/>
      <c r="T205" s="22"/>
      <c r="X205" s="13"/>
      <c r="Y205" s="13"/>
      <c r="Z205" s="13"/>
      <c r="AA205" s="13"/>
      <c r="AB205" s="13"/>
    </row>
    <row r="206" spans="2:28" ht="14.5" x14ac:dyDescent="0.35">
      <c r="B206" s="123"/>
      <c r="C206" s="130"/>
      <c r="D206" s="130"/>
      <c r="E206" s="130"/>
      <c r="F206" s="130"/>
      <c r="G206" s="127"/>
      <c r="H206" s="127"/>
      <c r="I206" s="127"/>
      <c r="J206" s="127"/>
      <c r="K206" s="392" t="s">
        <v>1597</v>
      </c>
      <c r="L206" s="392"/>
      <c r="M206" s="392"/>
      <c r="N206" s="131"/>
      <c r="O206" s="392" t="s">
        <v>1594</v>
      </c>
      <c r="P206" s="392"/>
      <c r="Q206" s="392"/>
      <c r="R206" s="127"/>
      <c r="S206" s="128"/>
      <c r="T206" s="22"/>
      <c r="X206" s="13"/>
      <c r="Y206" s="13"/>
      <c r="Z206" s="13"/>
      <c r="AA206" s="13"/>
      <c r="AB206" s="13"/>
    </row>
    <row r="207" spans="2:28" ht="14.5" x14ac:dyDescent="0.35">
      <c r="B207" s="123"/>
      <c r="C207" s="132">
        <v>14.1</v>
      </c>
      <c r="D207" s="133" t="s">
        <v>1276</v>
      </c>
      <c r="E207" s="127"/>
      <c r="F207" s="127"/>
      <c r="G207" s="127"/>
      <c r="H207" s="127"/>
      <c r="I207" s="127"/>
      <c r="J207" s="127"/>
      <c r="K207" s="393" t="str">
        <f>IF(ISNUMBER(K75/$F$29),K75/F$29*VLOOKUP($F$36,Normalization!$U$1:$Z$10,6,FALSE),"")</f>
        <v/>
      </c>
      <c r="L207" s="393"/>
      <c r="M207" s="393"/>
      <c r="N207" s="134"/>
      <c r="O207" s="393" t="str">
        <f>IF(ISNUMBER(O75/$H$29),O75/H$29*VLOOKUP($F$36,Normalization!$U$1:$Z$10,6,FALSE),"")</f>
        <v/>
      </c>
      <c r="P207" s="393"/>
      <c r="Q207" s="393"/>
      <c r="R207" s="127"/>
      <c r="S207" s="128"/>
      <c r="T207" s="22"/>
      <c r="X207" s="13"/>
      <c r="Y207" s="13"/>
      <c r="Z207" s="13"/>
      <c r="AA207" s="13"/>
      <c r="AB207" s="13"/>
    </row>
    <row r="208" spans="2:28" ht="14.5" x14ac:dyDescent="0.35">
      <c r="B208" s="123"/>
      <c r="C208" s="132">
        <v>14.2</v>
      </c>
      <c r="D208" s="133" t="s">
        <v>1277</v>
      </c>
      <c r="E208" s="127"/>
      <c r="F208" s="127"/>
      <c r="G208" s="127"/>
      <c r="H208" s="127"/>
      <c r="I208" s="127"/>
      <c r="J208" s="127"/>
      <c r="K208" s="393" t="str">
        <f>IF(ISNUMBER(K77/$F$29),K77/F$29*VLOOKUP($F$36,Normalization!$U$1:$Z$10,6,FALSE),"")</f>
        <v/>
      </c>
      <c r="L208" s="393"/>
      <c r="M208" s="393"/>
      <c r="N208" s="134"/>
      <c r="O208" s="393" t="str">
        <f>IF(ISNUMBER(O77/$H$29),O77/H$29*VLOOKUP($F$36,Normalization!$U$1:$Z$10,6,FALSE),"")</f>
        <v/>
      </c>
      <c r="P208" s="393"/>
      <c r="Q208" s="393"/>
      <c r="R208" s="127"/>
      <c r="S208" s="128"/>
      <c r="T208" s="22"/>
      <c r="X208" s="13"/>
      <c r="Y208" s="13"/>
      <c r="Z208" s="13"/>
      <c r="AA208" s="13"/>
      <c r="AB208" s="13"/>
    </row>
    <row r="209" spans="2:28" ht="14.5" x14ac:dyDescent="0.35">
      <c r="B209" s="123"/>
      <c r="C209" s="132">
        <v>14.3</v>
      </c>
      <c r="D209" s="133" t="s">
        <v>1278</v>
      </c>
      <c r="E209" s="127"/>
      <c r="F209" s="127"/>
      <c r="G209" s="127"/>
      <c r="H209" s="127"/>
      <c r="I209" s="127"/>
      <c r="J209" s="127"/>
      <c r="K209" s="393" t="str">
        <f>IF(ISNUMBER(K85/$F$29),K85/F$29*VLOOKUP($F$36,Normalization!$U$1:$Z$10,6,FALSE),"")</f>
        <v/>
      </c>
      <c r="L209" s="393"/>
      <c r="M209" s="393"/>
      <c r="N209" s="134"/>
      <c r="O209" s="393" t="str">
        <f>IF(ISNUMBER(O85/$H$29),O85/H$29*VLOOKUP($F$36,Normalization!$U$1:$Z$10,6,FALSE),"")</f>
        <v/>
      </c>
      <c r="P209" s="393"/>
      <c r="Q209" s="393"/>
      <c r="R209" s="127"/>
      <c r="S209" s="128"/>
      <c r="T209" s="22"/>
      <c r="X209" s="13"/>
      <c r="Y209" s="13"/>
      <c r="Z209" s="13"/>
      <c r="AA209" s="13"/>
      <c r="AB209" s="13"/>
    </row>
    <row r="210" spans="2:28" ht="14.5" x14ac:dyDescent="0.35">
      <c r="B210" s="123"/>
      <c r="C210" s="132">
        <v>14.4</v>
      </c>
      <c r="D210" s="133" t="s">
        <v>1279</v>
      </c>
      <c r="E210" s="127"/>
      <c r="F210" s="127"/>
      <c r="G210" s="127"/>
      <c r="H210" s="127"/>
      <c r="I210" s="127"/>
      <c r="J210" s="127"/>
      <c r="K210" s="393" t="str">
        <f>IF(ISNUMBER(K101/$F$29),K101/F$29*VLOOKUP($F$36,Normalization!$U$1:$Z$10,6,FALSE),"")</f>
        <v/>
      </c>
      <c r="L210" s="393"/>
      <c r="M210" s="393"/>
      <c r="N210" s="134"/>
      <c r="O210" s="393" t="str">
        <f>IF(ISNUMBER(O101/$H$29),O101/H$29*VLOOKUP($F$36,Normalization!$U$1:$Z$10,6,FALSE),"")</f>
        <v/>
      </c>
      <c r="P210" s="393"/>
      <c r="Q210" s="393"/>
      <c r="R210" s="127"/>
      <c r="S210" s="128"/>
      <c r="T210" s="22"/>
      <c r="X210" s="13"/>
      <c r="Y210" s="13"/>
      <c r="Z210" s="13"/>
      <c r="AA210" s="13"/>
      <c r="AB210" s="13"/>
    </row>
    <row r="211" spans="2:28" ht="14.5" x14ac:dyDescent="0.35">
      <c r="B211" s="123"/>
      <c r="C211" s="132">
        <v>14.5</v>
      </c>
      <c r="D211" s="133" t="s">
        <v>1280</v>
      </c>
      <c r="E211" s="127"/>
      <c r="F211" s="127"/>
      <c r="G211" s="127"/>
      <c r="H211" s="127"/>
      <c r="I211" s="127"/>
      <c r="J211" s="127"/>
      <c r="K211" s="393" t="str">
        <f>IF(ISNUMBER(K105/$F$30),K105/$F$30*VLOOKUP($F$36,Normalization!$U$1:$Z$10,6,FALSE),"")</f>
        <v/>
      </c>
      <c r="L211" s="393"/>
      <c r="M211" s="393"/>
      <c r="N211" s="134"/>
      <c r="O211" s="393" t="str">
        <f>IF(ISNUMBER(O105/$H$30),O105/$H$30*VLOOKUP($F$36,Normalization!$U$1:$Z$10,6,FALSE),"")</f>
        <v/>
      </c>
      <c r="P211" s="393"/>
      <c r="Q211" s="393"/>
      <c r="R211" s="127"/>
      <c r="S211" s="128"/>
      <c r="T211" s="22"/>
      <c r="X211" s="13"/>
      <c r="Y211" s="13"/>
      <c r="Z211" s="13"/>
      <c r="AA211" s="13"/>
      <c r="AB211" s="13"/>
    </row>
    <row r="212" spans="2:28" ht="14.5" x14ac:dyDescent="0.35">
      <c r="B212" s="123"/>
      <c r="C212" s="132">
        <v>14.6</v>
      </c>
      <c r="D212" s="133" t="s">
        <v>1281</v>
      </c>
      <c r="E212" s="127"/>
      <c r="F212" s="127"/>
      <c r="G212" s="127"/>
      <c r="H212" s="127"/>
      <c r="I212" s="127"/>
      <c r="J212" s="127"/>
      <c r="K212" s="393" t="str">
        <f>IF(ISNUMBER(K128/$F$29),K128/F$29*VLOOKUP($F$36,Normalization!$U$1:$Z$10,6,FALSE),"")</f>
        <v/>
      </c>
      <c r="L212" s="393"/>
      <c r="M212" s="393"/>
      <c r="N212" s="134"/>
      <c r="O212" s="393" t="str">
        <f>IF(ISNUMBER(O128/$H$29),O128/H$29*VLOOKUP($F$36,Normalization!$U$1:$Z$10,6,FALSE),"")</f>
        <v/>
      </c>
      <c r="P212" s="393"/>
      <c r="Q212" s="393"/>
      <c r="R212" s="127"/>
      <c r="S212" s="128"/>
      <c r="T212" s="22"/>
      <c r="X212" s="13"/>
      <c r="Y212" s="13"/>
      <c r="Z212" s="13"/>
      <c r="AA212" s="13"/>
      <c r="AB212" s="13"/>
    </row>
    <row r="213" spans="2:28" ht="14.5" x14ac:dyDescent="0.35">
      <c r="B213" s="123"/>
      <c r="C213" s="132">
        <v>14.7</v>
      </c>
      <c r="D213" s="133" t="s">
        <v>1282</v>
      </c>
      <c r="E213" s="127"/>
      <c r="F213" s="127"/>
      <c r="G213" s="127"/>
      <c r="H213" s="127"/>
      <c r="I213" s="127"/>
      <c r="J213" s="127"/>
      <c r="K213" s="393" t="str">
        <f>IF(ISNUMBER(K126/$F$29),K126/F$29*VLOOKUP($F$36,Normalization!$U$1:$Z$10,6,FALSE),"")</f>
        <v/>
      </c>
      <c r="L213" s="393"/>
      <c r="M213" s="393"/>
      <c r="N213" s="134"/>
      <c r="O213" s="393" t="str">
        <f>IF(ISNUMBER(O126/$H$29),O126/H$29*VLOOKUP($F$36,Normalization!$U$1:$Z$10,6,FALSE),"")</f>
        <v/>
      </c>
      <c r="P213" s="393"/>
      <c r="Q213" s="393"/>
      <c r="R213" s="127"/>
      <c r="S213" s="128"/>
      <c r="T213" s="22"/>
      <c r="X213" s="13"/>
      <c r="Y213" s="13"/>
      <c r="Z213" s="13"/>
      <c r="AA213" s="13"/>
      <c r="AB213" s="13"/>
    </row>
    <row r="214" spans="2:28" ht="14.5" x14ac:dyDescent="0.35">
      <c r="B214" s="123"/>
      <c r="C214" s="132">
        <v>14.8</v>
      </c>
      <c r="D214" s="133" t="s">
        <v>1283</v>
      </c>
      <c r="E214" s="127"/>
      <c r="F214" s="127"/>
      <c r="G214" s="127"/>
      <c r="H214" s="127"/>
      <c r="I214" s="127"/>
      <c r="J214" s="127"/>
      <c r="K214" s="393" t="str">
        <f>IF(ISNUMBER(K178/$F$29),K178/F$29*VLOOKUP($F$36,Normalization!$U$1:$Z$10,6,FALSE),"")</f>
        <v/>
      </c>
      <c r="L214" s="393"/>
      <c r="M214" s="393"/>
      <c r="N214" s="134"/>
      <c r="O214" s="393" t="str">
        <f>IF(ISNUMBER(O178/$H$29),O178/H$29*VLOOKUP($F$36,Normalization!$U$1:$Z$10,6,FALSE),"")</f>
        <v/>
      </c>
      <c r="P214" s="393"/>
      <c r="Q214" s="393"/>
      <c r="R214" s="127"/>
      <c r="S214" s="128"/>
      <c r="T214" s="22"/>
      <c r="X214" s="13"/>
      <c r="Y214" s="13"/>
      <c r="Z214" s="13"/>
      <c r="AA214" s="13"/>
      <c r="AB214" s="13"/>
    </row>
    <row r="215" spans="2:28" ht="14.5" x14ac:dyDescent="0.35">
      <c r="B215" s="123"/>
      <c r="C215" s="132">
        <v>14.9</v>
      </c>
      <c r="D215" s="133" t="s">
        <v>1284</v>
      </c>
      <c r="E215" s="127"/>
      <c r="F215" s="127"/>
      <c r="G215" s="127"/>
      <c r="H215" s="127"/>
      <c r="I215" s="127"/>
      <c r="J215" s="127"/>
      <c r="K215" s="393" t="str">
        <f>IF(ISNUMBER(K184/$F$29),K184/F$29*VLOOKUP($F$36,Normalization!$U$1:$Z$10,6,FALSE),"")</f>
        <v/>
      </c>
      <c r="L215" s="393"/>
      <c r="M215" s="393"/>
      <c r="N215" s="134"/>
      <c r="O215" s="393" t="str">
        <f>IF(ISNUMBER(O184/$H$29),O184/H$29*VLOOKUP($F$36,Normalization!$U$1:$Z$10,6,FALSE),"")</f>
        <v/>
      </c>
      <c r="P215" s="393"/>
      <c r="Q215" s="393"/>
      <c r="R215" s="127"/>
      <c r="S215" s="128"/>
      <c r="T215" s="22"/>
      <c r="X215" s="13"/>
      <c r="Y215" s="13"/>
      <c r="Z215" s="13"/>
      <c r="AA215" s="13"/>
      <c r="AB215" s="13"/>
    </row>
    <row r="216" spans="2:28" ht="14.5" x14ac:dyDescent="0.35">
      <c r="B216" s="123"/>
      <c r="C216" s="127"/>
      <c r="D216" s="135"/>
      <c r="E216" s="127"/>
      <c r="F216" s="127"/>
      <c r="G216" s="127"/>
      <c r="H216" s="127"/>
      <c r="I216" s="127"/>
      <c r="J216" s="127"/>
      <c r="K216" s="127"/>
      <c r="L216" s="127"/>
      <c r="M216" s="127"/>
      <c r="N216" s="134"/>
      <c r="O216" s="127"/>
      <c r="P216" s="127"/>
      <c r="Q216" s="127"/>
      <c r="R216" s="127"/>
      <c r="S216" s="128"/>
      <c r="T216" s="22"/>
      <c r="X216" s="13"/>
      <c r="Y216" s="13"/>
      <c r="Z216" s="13"/>
      <c r="AA216" s="13"/>
      <c r="AB216" s="13"/>
    </row>
    <row r="217" spans="2:28" ht="14.5" x14ac:dyDescent="0.35">
      <c r="B217" s="123"/>
      <c r="C217" s="127"/>
      <c r="D217" s="135"/>
      <c r="E217" s="127"/>
      <c r="F217" s="127"/>
      <c r="G217" s="127"/>
      <c r="H217" s="127"/>
      <c r="I217" s="127"/>
      <c r="J217" s="127"/>
      <c r="K217" s="136"/>
      <c r="L217" s="136"/>
      <c r="M217" s="137"/>
      <c r="N217" s="134"/>
      <c r="O217" s="137"/>
      <c r="P217" s="137"/>
      <c r="Q217" s="127"/>
      <c r="R217" s="127"/>
      <c r="S217" s="128"/>
      <c r="T217" s="22"/>
      <c r="X217" s="13"/>
      <c r="Y217" s="13"/>
      <c r="Z217" s="13"/>
      <c r="AA217" s="13"/>
      <c r="AB217" s="13"/>
    </row>
    <row r="218" spans="2:28" ht="14.5" x14ac:dyDescent="0.35">
      <c r="B218" s="123"/>
      <c r="C218" s="138">
        <v>14.1</v>
      </c>
      <c r="D218" s="133" t="s">
        <v>1285</v>
      </c>
      <c r="E218" s="127"/>
      <c r="F218" s="127"/>
      <c r="G218" s="127"/>
      <c r="H218" s="127"/>
      <c r="I218" s="127"/>
      <c r="J218" s="127"/>
      <c r="K218" s="394" t="str">
        <f>IF(ISNUMBER(K75/AVERAGE(K158,O158)),K75/AVERAGE(K158,O158),"")</f>
        <v/>
      </c>
      <c r="L218" s="394"/>
      <c r="M218" s="394"/>
      <c r="N218" s="134"/>
      <c r="O218" s="395"/>
      <c r="P218" s="395"/>
      <c r="Q218" s="395"/>
      <c r="R218" s="127"/>
      <c r="S218" s="128"/>
      <c r="T218" s="22"/>
      <c r="X218" s="13"/>
      <c r="Y218" s="13"/>
      <c r="Z218" s="13"/>
      <c r="AA218" s="13"/>
      <c r="AB218" s="13"/>
    </row>
    <row r="219" spans="2:28" ht="14.5" x14ac:dyDescent="0.35">
      <c r="B219" s="123"/>
      <c r="C219" s="132">
        <v>14.11</v>
      </c>
      <c r="D219" s="133" t="s">
        <v>1286</v>
      </c>
      <c r="E219" s="127"/>
      <c r="F219" s="127"/>
      <c r="G219" s="127"/>
      <c r="H219" s="127"/>
      <c r="I219" s="127"/>
      <c r="J219" s="127"/>
      <c r="K219" s="396" t="str">
        <f>IF(ISNUMBER(K146/(K158-K169)),K146/(K158-K169),"")</f>
        <v/>
      </c>
      <c r="L219" s="396"/>
      <c r="M219" s="396"/>
      <c r="N219" s="134"/>
      <c r="O219" s="396" t="str">
        <f>IF(ISNUMBER(O146/(O158-O169)),O146/(O158-O169),"")</f>
        <v/>
      </c>
      <c r="P219" s="396"/>
      <c r="Q219" s="396"/>
      <c r="R219" s="127"/>
      <c r="S219" s="128"/>
      <c r="T219" s="22"/>
      <c r="X219" s="13"/>
      <c r="Y219" s="13"/>
      <c r="Z219" s="13"/>
      <c r="AA219" s="13"/>
      <c r="AB219" s="13"/>
    </row>
    <row r="220" spans="2:28" ht="14.5" x14ac:dyDescent="0.35">
      <c r="B220" s="123"/>
      <c r="C220" s="138">
        <v>14.12</v>
      </c>
      <c r="D220" s="133" t="s">
        <v>1287</v>
      </c>
      <c r="E220" s="127"/>
      <c r="F220" s="127"/>
      <c r="G220" s="127"/>
      <c r="H220" s="127"/>
      <c r="I220" s="127"/>
      <c r="J220" s="127"/>
      <c r="K220" s="396" t="str">
        <f>IF(ISNUMBER((K150+K142)/(K176+K173)),(K150+K142)/(K176+K173),"")</f>
        <v/>
      </c>
      <c r="L220" s="396"/>
      <c r="M220" s="396"/>
      <c r="N220" s="134"/>
      <c r="O220" s="396" t="str">
        <f>IF(ISNUMBER((O150+O142)/(O176+O173)),(O150+O142)/(O176+O173),"")</f>
        <v/>
      </c>
      <c r="P220" s="396"/>
      <c r="Q220" s="396"/>
      <c r="R220" s="127"/>
      <c r="S220" s="128"/>
      <c r="X220" s="13"/>
      <c r="Y220" s="13"/>
      <c r="Z220" s="13"/>
      <c r="AA220" s="13"/>
      <c r="AB220" s="13"/>
    </row>
    <row r="221" spans="2:28" ht="14.5" x14ac:dyDescent="0.35">
      <c r="B221" s="123"/>
      <c r="C221" s="132">
        <v>14.13</v>
      </c>
      <c r="D221" s="133" t="s">
        <v>1288</v>
      </c>
      <c r="E221" s="127"/>
      <c r="F221" s="127"/>
      <c r="G221" s="127"/>
      <c r="H221" s="127"/>
      <c r="I221" s="127"/>
      <c r="J221" s="127"/>
      <c r="K221" s="396" t="str">
        <f>IF(ISNUMBER(K146/K75),K146/K75,"")</f>
        <v/>
      </c>
      <c r="L221" s="396"/>
      <c r="M221" s="396"/>
      <c r="N221" s="134"/>
      <c r="O221" s="396" t="str">
        <f>IF(ISNUMBER(O146/O75),O146/O75,"")</f>
        <v/>
      </c>
      <c r="P221" s="396"/>
      <c r="Q221" s="396"/>
      <c r="R221" s="127"/>
      <c r="S221" s="128"/>
      <c r="X221" s="13"/>
      <c r="Y221" s="13"/>
      <c r="Z221" s="13"/>
      <c r="AA221" s="13"/>
      <c r="AB221" s="13"/>
    </row>
    <row r="222" spans="2:28" ht="14.5" x14ac:dyDescent="0.35">
      <c r="B222" s="123"/>
      <c r="C222" s="138">
        <v>14.14</v>
      </c>
      <c r="D222" s="133" t="s">
        <v>1289</v>
      </c>
      <c r="E222" s="127"/>
      <c r="F222" s="127"/>
      <c r="G222" s="127"/>
      <c r="H222" s="127"/>
      <c r="I222" s="127"/>
      <c r="J222" s="127"/>
      <c r="K222" s="396" t="str">
        <f>IF(ISNUMBER(K150/K75),K150/K75,"")</f>
        <v/>
      </c>
      <c r="L222" s="396"/>
      <c r="M222" s="396"/>
      <c r="N222" s="134"/>
      <c r="O222" s="396" t="str">
        <f>IF(ISNUMBER(O150/O75),O150/O75,"")</f>
        <v/>
      </c>
      <c r="P222" s="396"/>
      <c r="Q222" s="396"/>
      <c r="R222" s="127"/>
      <c r="S222" s="128"/>
      <c r="X222" s="13"/>
      <c r="Y222" s="13"/>
      <c r="Z222" s="13"/>
      <c r="AA222" s="13"/>
      <c r="AB222" s="13"/>
    </row>
    <row r="223" spans="2:28" ht="15" thickBot="1" x14ac:dyDescent="0.4">
      <c r="B223" s="139"/>
      <c r="C223" s="140"/>
      <c r="D223" s="140"/>
      <c r="E223" s="140"/>
      <c r="F223" s="140"/>
      <c r="G223" s="140"/>
      <c r="H223" s="140"/>
      <c r="I223" s="140"/>
      <c r="J223" s="140"/>
      <c r="K223" s="140"/>
      <c r="L223" s="140"/>
      <c r="M223" s="140"/>
      <c r="N223" s="140"/>
      <c r="O223" s="140"/>
      <c r="P223" s="140"/>
      <c r="Q223" s="140"/>
      <c r="R223" s="140"/>
      <c r="S223" s="141"/>
      <c r="X223" s="13"/>
      <c r="Y223" s="13"/>
      <c r="Z223" s="13"/>
      <c r="AA223" s="13"/>
      <c r="AB223" s="13"/>
    </row>
    <row r="224" spans="2:28" ht="14.5" thickTop="1" x14ac:dyDescent="0.3">
      <c r="O224" s="83"/>
      <c r="X224" s="13"/>
      <c r="Y224" s="13"/>
      <c r="Z224" s="13"/>
      <c r="AA224" s="13"/>
      <c r="AB224" s="13"/>
    </row>
    <row r="225" spans="2:28" x14ac:dyDescent="0.3">
      <c r="O225" s="83"/>
      <c r="X225" s="13"/>
      <c r="Y225" s="13"/>
      <c r="Z225" s="13"/>
      <c r="AA225" s="13"/>
      <c r="AB225" s="13"/>
    </row>
    <row r="226" spans="2:28" x14ac:dyDescent="0.3">
      <c r="B226" s="160"/>
      <c r="C226" s="160"/>
      <c r="D226" s="160"/>
      <c r="E226" s="160"/>
      <c r="F226" s="160"/>
      <c r="G226" s="160"/>
      <c r="H226" s="160"/>
      <c r="I226" s="160"/>
      <c r="J226" s="160"/>
      <c r="K226" s="160"/>
      <c r="O226" s="83"/>
      <c r="X226" s="13"/>
      <c r="Y226" s="13"/>
      <c r="Z226" s="13"/>
      <c r="AA226" s="13"/>
      <c r="AB226" s="13"/>
    </row>
    <row r="227" spans="2:28" x14ac:dyDescent="0.3">
      <c r="B227" s="160"/>
      <c r="C227" s="160"/>
      <c r="D227" s="160"/>
      <c r="E227" s="160"/>
      <c r="F227" s="160"/>
      <c r="G227" s="160"/>
      <c r="H227" s="160"/>
      <c r="I227" s="160"/>
      <c r="J227" s="160"/>
      <c r="K227" s="160"/>
      <c r="O227" s="83"/>
      <c r="X227" s="13"/>
      <c r="Y227" s="13"/>
      <c r="Z227" s="13"/>
      <c r="AA227" s="13"/>
      <c r="AB227" s="13"/>
    </row>
    <row r="228" spans="2:28" x14ac:dyDescent="0.3">
      <c r="B228" s="160" t="str">
        <f>"Календарный "&amp;F28&amp;" год"</f>
        <v>Календарный 2025 год</v>
      </c>
      <c r="C228" s="160" t="s">
        <v>1180</v>
      </c>
      <c r="D228" s="160" t="s">
        <v>479</v>
      </c>
      <c r="E228" s="160" t="s">
        <v>1197</v>
      </c>
      <c r="F228" s="160" t="s">
        <v>1207</v>
      </c>
      <c r="G228" s="160" t="s">
        <v>1217</v>
      </c>
      <c r="H228" s="160" t="s">
        <v>1228</v>
      </c>
      <c r="I228" s="160" t="s">
        <v>1240</v>
      </c>
      <c r="J228" s="160" t="s">
        <v>1247</v>
      </c>
      <c r="K228" s="160"/>
      <c r="O228" s="83"/>
      <c r="X228" s="13"/>
      <c r="Y228" s="13"/>
      <c r="Z228" s="13"/>
      <c r="AA228" s="13"/>
      <c r="AB228" s="13"/>
    </row>
    <row r="229" spans="2:28" x14ac:dyDescent="0.3">
      <c r="B229" s="160" t="str">
        <f>"2 квартал "&amp;H28&amp;" - 1 квартал "&amp;F28</f>
        <v>2 квартал 2024 - 1 квартал 2025</v>
      </c>
      <c r="C229" s="160" t="s">
        <v>1181</v>
      </c>
      <c r="D229" s="160" t="s">
        <v>487</v>
      </c>
      <c r="E229" s="160" t="s">
        <v>1198</v>
      </c>
      <c r="F229" s="160" t="s">
        <v>1208</v>
      </c>
      <c r="G229" s="160" t="s">
        <v>1218</v>
      </c>
      <c r="H229" s="160" t="s">
        <v>1229</v>
      </c>
      <c r="I229" s="160" t="s">
        <v>1241</v>
      </c>
      <c r="J229" s="160" t="s">
        <v>1248</v>
      </c>
      <c r="K229" s="160"/>
      <c r="O229" s="83"/>
      <c r="X229" s="13"/>
      <c r="Y229" s="13"/>
      <c r="Z229" s="13"/>
      <c r="AA229" s="13"/>
      <c r="AB229" s="13"/>
    </row>
    <row r="230" spans="2:28" x14ac:dyDescent="0.3">
      <c r="B230" s="160" t="str">
        <f>"3 квартал "&amp;H28&amp;" - 2 квартал "&amp;F28</f>
        <v>3 квартал 2024 - 2 квартал 2025</v>
      </c>
      <c r="C230" s="160" t="s">
        <v>1182</v>
      </c>
      <c r="D230" s="160" t="s">
        <v>495</v>
      </c>
      <c r="E230" s="160" t="s">
        <v>1199</v>
      </c>
      <c r="F230" s="160" t="s">
        <v>1209</v>
      </c>
      <c r="G230" s="160" t="s">
        <v>1219</v>
      </c>
      <c r="H230" s="160" t="s">
        <v>1235</v>
      </c>
      <c r="I230" s="160" t="s">
        <v>1242</v>
      </c>
      <c r="J230" s="160"/>
      <c r="K230" s="160"/>
      <c r="O230" s="83"/>
      <c r="X230" s="13"/>
      <c r="Y230" s="13"/>
      <c r="Z230" s="13"/>
      <c r="AA230" s="13"/>
      <c r="AB230" s="13"/>
    </row>
    <row r="231" spans="2:28" x14ac:dyDescent="0.3">
      <c r="B231" s="160" t="str">
        <f>"4 квартал "&amp;H28&amp;" - 3 квартал "&amp;F28</f>
        <v>4 квартал 2024 - 3 квартал 2025</v>
      </c>
      <c r="C231" s="160" t="s">
        <v>1183</v>
      </c>
      <c r="D231" s="160" t="s">
        <v>502</v>
      </c>
      <c r="E231" s="160" t="s">
        <v>1200</v>
      </c>
      <c r="F231" s="160"/>
      <c r="G231" s="160" t="s">
        <v>1220</v>
      </c>
      <c r="H231" s="160" t="s">
        <v>1230</v>
      </c>
      <c r="I231" s="160" t="s">
        <v>1243</v>
      </c>
      <c r="J231" s="160"/>
      <c r="K231" s="160"/>
      <c r="O231" s="83"/>
      <c r="X231" s="13"/>
      <c r="Y231" s="13"/>
      <c r="Z231" s="13"/>
      <c r="AA231" s="13"/>
      <c r="AB231" s="13"/>
    </row>
    <row r="232" spans="2:28" x14ac:dyDescent="0.3">
      <c r="B232" s="160" t="str">
        <f>"2 квартал "&amp;F28&amp;" - 1 квартал "&amp;F28+1</f>
        <v>2 квартал 2025 - 1 квартал 2026</v>
      </c>
      <c r="C232" s="160" t="s">
        <v>1184</v>
      </c>
      <c r="D232" s="160" t="s">
        <v>508</v>
      </c>
      <c r="E232" s="160" t="s">
        <v>1201</v>
      </c>
      <c r="F232" s="160"/>
      <c r="G232" s="160" t="s">
        <v>1221</v>
      </c>
      <c r="H232" s="160" t="s">
        <v>1231</v>
      </c>
      <c r="I232" s="160" t="s">
        <v>1244</v>
      </c>
      <c r="J232" s="160"/>
      <c r="K232" s="160"/>
      <c r="O232" s="83"/>
      <c r="X232" s="13"/>
      <c r="Y232" s="13"/>
      <c r="Z232" s="13"/>
      <c r="AA232" s="13"/>
      <c r="AB232" s="13"/>
    </row>
    <row r="233" spans="2:28" x14ac:dyDescent="0.3">
      <c r="B233" s="160" t="str">
        <f>"3 квартал "&amp;F28&amp;" - 2 квартал "&amp;F28+1</f>
        <v>3 квартал 2025 - 2 квартал 2026</v>
      </c>
      <c r="C233" s="160" t="s">
        <v>1185</v>
      </c>
      <c r="D233" s="160" t="s">
        <v>514</v>
      </c>
      <c r="E233" s="160" t="s">
        <v>1202</v>
      </c>
      <c r="F233" s="160"/>
      <c r="G233" s="160" t="s">
        <v>1222</v>
      </c>
      <c r="H233" s="160"/>
      <c r="I233" s="160"/>
      <c r="J233" s="160"/>
      <c r="K233" s="160"/>
      <c r="O233" s="83"/>
      <c r="X233" s="13"/>
      <c r="Y233" s="13"/>
      <c r="Z233" s="13"/>
      <c r="AA233" s="13"/>
      <c r="AB233" s="13"/>
    </row>
    <row r="234" spans="2:28" x14ac:dyDescent="0.3">
      <c r="B234" s="160"/>
      <c r="C234" s="160" t="s">
        <v>1186</v>
      </c>
      <c r="D234" s="160" t="s">
        <v>518</v>
      </c>
      <c r="E234" s="160" t="s">
        <v>1203</v>
      </c>
      <c r="F234" s="160"/>
      <c r="G234" s="160" t="s">
        <v>1223</v>
      </c>
      <c r="H234" s="160"/>
      <c r="I234" s="160"/>
      <c r="J234" s="160"/>
      <c r="K234" s="160"/>
      <c r="O234" s="83"/>
      <c r="X234" s="13"/>
      <c r="Y234" s="13"/>
      <c r="Z234" s="13"/>
      <c r="AA234" s="13"/>
      <c r="AB234" s="13"/>
    </row>
    <row r="235" spans="2:28" x14ac:dyDescent="0.3">
      <c r="B235" s="160"/>
      <c r="C235" s="160" t="s">
        <v>1187</v>
      </c>
      <c r="D235" s="160" t="s">
        <v>522</v>
      </c>
      <c r="E235" s="160"/>
      <c r="F235" s="160"/>
      <c r="G235" s="160"/>
      <c r="H235" s="160"/>
      <c r="I235" s="160"/>
      <c r="J235" s="160"/>
      <c r="K235" s="160"/>
      <c r="O235" s="83"/>
      <c r="X235" s="13"/>
      <c r="Y235" s="13"/>
      <c r="Z235" s="13"/>
      <c r="AA235" s="13"/>
      <c r="AB235" s="13"/>
    </row>
    <row r="236" spans="2:28" x14ac:dyDescent="0.3">
      <c r="B236" s="160"/>
      <c r="C236" s="160" t="s">
        <v>1188</v>
      </c>
      <c r="D236" s="160" t="s">
        <v>524</v>
      </c>
      <c r="E236" s="160"/>
      <c r="F236" s="160"/>
      <c r="G236" s="160"/>
      <c r="H236" s="160"/>
      <c r="I236" s="160"/>
      <c r="J236" s="160"/>
      <c r="K236" s="160"/>
      <c r="O236" s="83"/>
      <c r="X236" s="13"/>
      <c r="Y236" s="13"/>
      <c r="Z236" s="13"/>
      <c r="AA236" s="13"/>
      <c r="AB236" s="13"/>
    </row>
    <row r="237" spans="2:28" x14ac:dyDescent="0.3">
      <c r="B237" s="160"/>
      <c r="C237" s="160" t="s">
        <v>1189</v>
      </c>
      <c r="D237" s="160" t="s">
        <v>526</v>
      </c>
      <c r="E237" s="160"/>
      <c r="F237" s="160"/>
      <c r="G237" s="160"/>
      <c r="H237" s="160"/>
      <c r="I237" s="160"/>
      <c r="J237" s="160"/>
      <c r="K237" s="160"/>
      <c r="O237" s="83"/>
      <c r="X237" s="13"/>
      <c r="Y237" s="13"/>
      <c r="Z237" s="13"/>
      <c r="AA237" s="13"/>
      <c r="AB237" s="13"/>
    </row>
    <row r="238" spans="2:28" x14ac:dyDescent="0.3">
      <c r="B238" s="160"/>
      <c r="C238" s="160"/>
      <c r="D238" s="160" t="s">
        <v>527</v>
      </c>
      <c r="E238" s="160"/>
      <c r="F238" s="160"/>
      <c r="G238" s="160"/>
      <c r="H238" s="160"/>
      <c r="I238" s="160"/>
      <c r="J238" s="160"/>
      <c r="K238" s="160"/>
      <c r="O238" s="83"/>
      <c r="X238" s="13"/>
      <c r="Y238" s="13"/>
      <c r="Z238" s="13"/>
      <c r="AA238" s="13"/>
      <c r="AB238" s="13"/>
    </row>
    <row r="239" spans="2:28" x14ac:dyDescent="0.3">
      <c r="B239" s="160"/>
      <c r="C239" s="160"/>
      <c r="D239" s="160" t="s">
        <v>528</v>
      </c>
      <c r="E239" s="160"/>
      <c r="F239" s="160"/>
      <c r="G239" s="160"/>
      <c r="H239" s="160"/>
      <c r="I239" s="160"/>
      <c r="J239" s="160"/>
      <c r="K239" s="160"/>
      <c r="O239" s="83"/>
      <c r="X239" s="13"/>
      <c r="Y239" s="13"/>
      <c r="Z239" s="13"/>
      <c r="AA239" s="13"/>
      <c r="AB239" s="13"/>
    </row>
    <row r="240" spans="2:28" x14ac:dyDescent="0.3">
      <c r="B240" s="160"/>
      <c r="C240" s="160"/>
      <c r="D240" s="160" t="s">
        <v>529</v>
      </c>
      <c r="E240" s="160"/>
      <c r="F240" s="160"/>
      <c r="G240" s="160"/>
      <c r="H240" s="160"/>
      <c r="I240" s="160"/>
      <c r="J240" s="160"/>
      <c r="K240" s="160"/>
      <c r="O240" s="83"/>
      <c r="X240" s="13"/>
      <c r="Y240" s="13"/>
      <c r="Z240" s="13"/>
      <c r="AA240" s="13"/>
      <c r="AB240" s="13"/>
    </row>
    <row r="241" spans="2:28" x14ac:dyDescent="0.3">
      <c r="B241" s="160"/>
      <c r="C241" s="160"/>
      <c r="D241" s="160" t="s">
        <v>530</v>
      </c>
      <c r="E241" s="160"/>
      <c r="F241" s="160"/>
      <c r="G241" s="160"/>
      <c r="H241" s="160"/>
      <c r="I241" s="160"/>
      <c r="J241" s="160"/>
      <c r="K241" s="160"/>
      <c r="O241" s="83"/>
      <c r="X241" s="13"/>
      <c r="Y241" s="13"/>
      <c r="Z241" s="13"/>
      <c r="AA241" s="13"/>
      <c r="AB241" s="13"/>
    </row>
    <row r="242" spans="2:28" x14ac:dyDescent="0.3">
      <c r="B242" s="160"/>
      <c r="C242" s="160"/>
      <c r="D242" s="160" t="s">
        <v>531</v>
      </c>
      <c r="E242" s="160"/>
      <c r="F242" s="160"/>
      <c r="G242" s="160"/>
      <c r="H242" s="160"/>
      <c r="I242" s="160"/>
      <c r="J242" s="160"/>
      <c r="K242" s="160"/>
      <c r="O242" s="83"/>
      <c r="X242" s="13"/>
      <c r="Y242" s="13"/>
      <c r="Z242" s="13"/>
      <c r="AA242" s="13"/>
      <c r="AB242" s="13"/>
    </row>
    <row r="243" spans="2:28" x14ac:dyDescent="0.3">
      <c r="B243" s="160"/>
      <c r="C243" s="160"/>
      <c r="D243" s="160" t="s">
        <v>532</v>
      </c>
      <c r="E243" s="160"/>
      <c r="F243" s="160"/>
      <c r="G243" s="160"/>
      <c r="H243" s="160"/>
      <c r="I243" s="160"/>
      <c r="J243" s="160"/>
      <c r="K243" s="160"/>
      <c r="O243" s="83"/>
      <c r="X243" s="13"/>
      <c r="Y243" s="13"/>
      <c r="Z243" s="13"/>
      <c r="AA243" s="13"/>
      <c r="AB243" s="13"/>
    </row>
    <row r="244" spans="2:28" x14ac:dyDescent="0.3">
      <c r="B244" s="160"/>
      <c r="C244" s="160"/>
      <c r="D244" s="160" t="s">
        <v>533</v>
      </c>
      <c r="E244" s="160"/>
      <c r="F244" s="160"/>
      <c r="G244" s="160"/>
      <c r="H244" s="160"/>
      <c r="I244" s="160"/>
      <c r="J244" s="160"/>
      <c r="K244" s="160"/>
      <c r="O244" s="83"/>
      <c r="X244" s="13"/>
      <c r="Y244" s="13"/>
      <c r="Z244" s="13"/>
      <c r="AA244" s="13"/>
      <c r="AB244" s="13"/>
    </row>
    <row r="245" spans="2:28" x14ac:dyDescent="0.3">
      <c r="B245" s="160"/>
      <c r="C245" s="160"/>
      <c r="D245" s="160" t="s">
        <v>534</v>
      </c>
      <c r="E245" s="160"/>
      <c r="F245" s="160"/>
      <c r="G245" s="160"/>
      <c r="H245" s="160"/>
      <c r="I245" s="160"/>
      <c r="J245" s="160"/>
      <c r="K245" s="160"/>
      <c r="O245" s="83"/>
      <c r="X245" s="13"/>
      <c r="Y245" s="13"/>
      <c r="Z245" s="13"/>
      <c r="AA245" s="13"/>
      <c r="AB245" s="13"/>
    </row>
    <row r="246" spans="2:28" x14ac:dyDescent="0.3">
      <c r="B246" s="160"/>
      <c r="C246" s="160"/>
      <c r="D246" s="160" t="s">
        <v>535</v>
      </c>
      <c r="E246" s="160"/>
      <c r="F246" s="160"/>
      <c r="G246" s="160"/>
      <c r="H246" s="160"/>
      <c r="I246" s="160"/>
      <c r="J246" s="160"/>
      <c r="K246" s="160"/>
      <c r="O246" s="83"/>
      <c r="X246" s="13"/>
      <c r="Y246" s="13"/>
      <c r="Z246" s="13"/>
      <c r="AA246" s="13"/>
      <c r="AB246" s="13"/>
    </row>
    <row r="247" spans="2:28" x14ac:dyDescent="0.3">
      <c r="B247" s="160"/>
      <c r="C247" s="160"/>
      <c r="D247" s="160" t="s">
        <v>536</v>
      </c>
      <c r="E247" s="160"/>
      <c r="F247" s="160"/>
      <c r="G247" s="160"/>
      <c r="H247" s="160"/>
      <c r="I247" s="160"/>
      <c r="J247" s="160"/>
      <c r="K247" s="160"/>
      <c r="O247" s="83"/>
      <c r="X247" s="13"/>
      <c r="Y247" s="13"/>
      <c r="Z247" s="13"/>
      <c r="AA247" s="13"/>
      <c r="AB247" s="13"/>
    </row>
    <row r="248" spans="2:28" x14ac:dyDescent="0.3">
      <c r="B248" s="160"/>
      <c r="C248" s="160"/>
      <c r="D248" s="160" t="s">
        <v>537</v>
      </c>
      <c r="E248" s="160"/>
      <c r="F248" s="160"/>
      <c r="G248" s="160"/>
      <c r="H248" s="160"/>
      <c r="I248" s="160"/>
      <c r="J248" s="160"/>
      <c r="K248" s="160"/>
      <c r="O248" s="83"/>
      <c r="X248" s="13"/>
      <c r="Y248" s="13"/>
      <c r="Z248" s="13"/>
      <c r="AA248" s="13"/>
      <c r="AB248" s="13"/>
    </row>
    <row r="249" spans="2:28" x14ac:dyDescent="0.3">
      <c r="B249" s="160"/>
      <c r="C249" s="160"/>
      <c r="D249" s="160" t="s">
        <v>538</v>
      </c>
      <c r="E249" s="160"/>
      <c r="F249" s="160"/>
      <c r="G249" s="160"/>
      <c r="H249" s="160"/>
      <c r="I249" s="160"/>
      <c r="J249" s="160"/>
      <c r="K249" s="160"/>
      <c r="O249" s="83"/>
      <c r="X249" s="13"/>
      <c r="Y249" s="13"/>
      <c r="Z249" s="13"/>
      <c r="AA249" s="13"/>
      <c r="AB249" s="13"/>
    </row>
    <row r="250" spans="2:28" x14ac:dyDescent="0.3">
      <c r="B250" s="160"/>
      <c r="C250" s="160"/>
      <c r="D250" s="160" t="s">
        <v>539</v>
      </c>
      <c r="E250" s="160"/>
      <c r="F250" s="160"/>
      <c r="G250" s="160"/>
      <c r="H250" s="160"/>
      <c r="I250" s="160"/>
      <c r="J250" s="160"/>
      <c r="K250" s="160"/>
      <c r="X250" s="13"/>
      <c r="Y250" s="13"/>
      <c r="Z250" s="13"/>
      <c r="AA250" s="13"/>
      <c r="AB250" s="13"/>
    </row>
    <row r="251" spans="2:28" x14ac:dyDescent="0.3">
      <c r="B251" s="160"/>
      <c r="C251" s="160"/>
      <c r="D251" s="160" t="s">
        <v>540</v>
      </c>
      <c r="E251" s="160"/>
      <c r="F251" s="160"/>
      <c r="G251" s="160"/>
      <c r="H251" s="160"/>
      <c r="I251" s="160"/>
      <c r="J251" s="160"/>
      <c r="K251" s="160"/>
      <c r="X251" s="13"/>
      <c r="Y251" s="13"/>
      <c r="Z251" s="13"/>
      <c r="AA251" s="13"/>
      <c r="AB251" s="13"/>
    </row>
    <row r="252" spans="2:28" x14ac:dyDescent="0.3">
      <c r="B252" s="160"/>
      <c r="C252" s="160"/>
      <c r="D252" s="160" t="s">
        <v>541</v>
      </c>
      <c r="E252" s="160"/>
      <c r="F252" s="160"/>
      <c r="G252" s="160"/>
      <c r="H252" s="160"/>
      <c r="I252" s="160"/>
      <c r="J252" s="160"/>
      <c r="K252" s="160"/>
      <c r="X252" s="13"/>
      <c r="Y252" s="13"/>
      <c r="Z252" s="13"/>
      <c r="AA252" s="13"/>
      <c r="AB252" s="13"/>
    </row>
    <row r="253" spans="2:28" x14ac:dyDescent="0.3">
      <c r="B253" s="160"/>
      <c r="C253" s="160"/>
      <c r="D253" s="160" t="s">
        <v>542</v>
      </c>
      <c r="E253" s="160"/>
      <c r="F253" s="160"/>
      <c r="G253" s="160"/>
      <c r="H253" s="160"/>
      <c r="I253" s="160"/>
      <c r="J253" s="160"/>
      <c r="K253" s="160"/>
      <c r="X253" s="13"/>
      <c r="Y253" s="13"/>
      <c r="Z253" s="13"/>
      <c r="AA253" s="13"/>
      <c r="AB253" s="13"/>
    </row>
    <row r="254" spans="2:28" x14ac:dyDescent="0.3">
      <c r="B254" s="160"/>
      <c r="C254" s="160"/>
      <c r="D254" s="160" t="s">
        <v>543</v>
      </c>
      <c r="E254" s="160"/>
      <c r="F254" s="160"/>
      <c r="G254" s="160"/>
      <c r="H254" s="160"/>
      <c r="I254" s="160"/>
      <c r="J254" s="160"/>
      <c r="K254" s="160"/>
      <c r="X254" s="13"/>
      <c r="Y254" s="13"/>
      <c r="Z254" s="13"/>
      <c r="AA254" s="13"/>
      <c r="AB254" s="13"/>
    </row>
    <row r="255" spans="2:28" x14ac:dyDescent="0.3">
      <c r="B255" s="160"/>
      <c r="C255" s="160"/>
      <c r="D255" s="160" t="s">
        <v>544</v>
      </c>
      <c r="E255" s="160"/>
      <c r="F255" s="160"/>
      <c r="G255" s="160"/>
      <c r="H255" s="160"/>
      <c r="I255" s="160"/>
      <c r="J255" s="160"/>
      <c r="K255" s="160"/>
      <c r="X255" s="13"/>
      <c r="Y255" s="13"/>
      <c r="Z255" s="13"/>
      <c r="AA255" s="13"/>
      <c r="AB255" s="13"/>
    </row>
    <row r="256" spans="2:28" x14ac:dyDescent="0.3">
      <c r="B256" s="160"/>
      <c r="C256" s="160"/>
      <c r="D256" s="160" t="s">
        <v>545</v>
      </c>
      <c r="E256" s="160"/>
      <c r="F256" s="160"/>
      <c r="G256" s="160"/>
      <c r="H256" s="160"/>
      <c r="I256" s="160"/>
      <c r="J256" s="160"/>
      <c r="K256" s="160"/>
      <c r="X256" s="13"/>
      <c r="Y256" s="13"/>
      <c r="Z256" s="13"/>
      <c r="AA256" s="13"/>
      <c r="AB256" s="13"/>
    </row>
    <row r="257" spans="2:28" x14ac:dyDescent="0.3">
      <c r="B257" s="160"/>
      <c r="C257" s="160"/>
      <c r="D257" s="160" t="s">
        <v>546</v>
      </c>
      <c r="E257" s="160"/>
      <c r="F257" s="160"/>
      <c r="G257" s="160"/>
      <c r="H257" s="160"/>
      <c r="I257" s="160"/>
      <c r="J257" s="160"/>
      <c r="K257" s="160"/>
      <c r="X257" s="13"/>
      <c r="Y257" s="13"/>
      <c r="Z257" s="13"/>
      <c r="AA257" s="13"/>
      <c r="AB257" s="13"/>
    </row>
    <row r="258" spans="2:28" x14ac:dyDescent="0.3">
      <c r="B258" s="160"/>
      <c r="C258" s="160"/>
      <c r="D258" s="160" t="s">
        <v>547</v>
      </c>
      <c r="E258" s="160"/>
      <c r="F258" s="160"/>
      <c r="G258" s="160"/>
      <c r="H258" s="160"/>
      <c r="I258" s="160"/>
      <c r="J258" s="160"/>
      <c r="K258" s="160"/>
      <c r="X258" s="13"/>
      <c r="Y258" s="13"/>
      <c r="Z258" s="13"/>
      <c r="AA258" s="13"/>
      <c r="AB258" s="13"/>
    </row>
    <row r="259" spans="2:28" x14ac:dyDescent="0.3">
      <c r="B259" s="160"/>
      <c r="C259" s="160"/>
      <c r="D259" s="160" t="s">
        <v>548</v>
      </c>
      <c r="E259" s="160"/>
      <c r="F259" s="160"/>
      <c r="G259" s="160"/>
      <c r="H259" s="160"/>
      <c r="I259" s="160"/>
      <c r="J259" s="160"/>
      <c r="K259" s="160"/>
      <c r="X259" s="13"/>
      <c r="Y259" s="13"/>
      <c r="Z259" s="13"/>
      <c r="AA259" s="13"/>
      <c r="AB259" s="13"/>
    </row>
    <row r="260" spans="2:28" x14ac:dyDescent="0.3">
      <c r="B260" s="160"/>
      <c r="C260" s="160"/>
      <c r="D260" s="160" t="s">
        <v>549</v>
      </c>
      <c r="E260" s="160"/>
      <c r="F260" s="160"/>
      <c r="G260" s="160"/>
      <c r="H260" s="160"/>
      <c r="I260" s="160"/>
      <c r="J260" s="160"/>
      <c r="K260" s="160"/>
      <c r="X260" s="13"/>
      <c r="Y260" s="13"/>
      <c r="Z260" s="13"/>
      <c r="AA260" s="13"/>
      <c r="AB260" s="13"/>
    </row>
    <row r="261" spans="2:28" x14ac:dyDescent="0.3">
      <c r="B261" s="160"/>
      <c r="C261" s="160"/>
      <c r="D261" s="160" t="s">
        <v>550</v>
      </c>
      <c r="E261" s="160"/>
      <c r="F261" s="160"/>
      <c r="G261" s="160"/>
      <c r="H261" s="160"/>
      <c r="I261" s="160"/>
      <c r="J261" s="160"/>
      <c r="K261" s="160"/>
      <c r="X261" s="13"/>
      <c r="Y261" s="13"/>
      <c r="Z261" s="13"/>
      <c r="AA261" s="13"/>
      <c r="AB261" s="13"/>
    </row>
    <row r="262" spans="2:28" x14ac:dyDescent="0.3">
      <c r="B262" s="160"/>
      <c r="C262" s="160"/>
      <c r="D262" s="160" t="s">
        <v>551</v>
      </c>
      <c r="E262" s="160"/>
      <c r="F262" s="160"/>
      <c r="G262" s="160"/>
      <c r="H262" s="160"/>
      <c r="I262" s="160"/>
      <c r="J262" s="160"/>
      <c r="K262" s="160"/>
      <c r="X262" s="13"/>
      <c r="Y262" s="13"/>
      <c r="Z262" s="13"/>
      <c r="AA262" s="13"/>
      <c r="AB262" s="13"/>
    </row>
    <row r="263" spans="2:28" x14ac:dyDescent="0.3">
      <c r="B263" s="160"/>
      <c r="C263" s="160"/>
      <c r="D263" s="160" t="s">
        <v>552</v>
      </c>
      <c r="E263" s="160"/>
      <c r="F263" s="160"/>
      <c r="G263" s="160"/>
      <c r="H263" s="160"/>
      <c r="I263" s="160"/>
      <c r="J263" s="160"/>
      <c r="K263" s="160"/>
      <c r="X263" s="13"/>
      <c r="Y263" s="13"/>
      <c r="Z263" s="13"/>
      <c r="AA263" s="13"/>
      <c r="AB263" s="13"/>
    </row>
    <row r="264" spans="2:28" x14ac:dyDescent="0.3">
      <c r="B264" s="160"/>
      <c r="C264" s="160"/>
      <c r="D264" s="160" t="s">
        <v>553</v>
      </c>
      <c r="E264" s="160"/>
      <c r="F264" s="160"/>
      <c r="G264" s="160"/>
      <c r="H264" s="160"/>
      <c r="I264" s="160"/>
      <c r="J264" s="160"/>
      <c r="K264" s="160"/>
      <c r="X264" s="13"/>
      <c r="Y264" s="13"/>
      <c r="Z264" s="13"/>
      <c r="AA264" s="13"/>
      <c r="AB264" s="13"/>
    </row>
    <row r="265" spans="2:28" x14ac:dyDescent="0.3">
      <c r="B265" s="160"/>
      <c r="C265" s="160"/>
      <c r="D265" s="160" t="s">
        <v>554</v>
      </c>
      <c r="E265" s="160"/>
      <c r="F265" s="160"/>
      <c r="G265" s="160"/>
      <c r="H265" s="160"/>
      <c r="I265" s="160"/>
      <c r="J265" s="160"/>
      <c r="K265" s="160"/>
      <c r="X265" s="13"/>
      <c r="Y265" s="13"/>
      <c r="Z265" s="13"/>
      <c r="AA265" s="13"/>
      <c r="AB265" s="13"/>
    </row>
    <row r="266" spans="2:28" x14ac:dyDescent="0.3">
      <c r="B266" s="160"/>
      <c r="C266" s="160"/>
      <c r="D266" s="160" t="s">
        <v>555</v>
      </c>
      <c r="E266" s="160"/>
      <c r="F266" s="160"/>
      <c r="G266" s="160"/>
      <c r="H266" s="160"/>
      <c r="I266" s="160"/>
      <c r="J266" s="160"/>
      <c r="K266" s="160"/>
      <c r="X266" s="13"/>
      <c r="Y266" s="13"/>
      <c r="Z266" s="13"/>
      <c r="AA266" s="13"/>
      <c r="AB266" s="13"/>
    </row>
    <row r="267" spans="2:28" x14ac:dyDescent="0.3">
      <c r="B267" s="160"/>
      <c r="C267" s="160"/>
      <c r="D267" s="160" t="s">
        <v>556</v>
      </c>
      <c r="E267" s="160"/>
      <c r="F267" s="160"/>
      <c r="G267" s="160"/>
      <c r="H267" s="160"/>
      <c r="I267" s="160"/>
      <c r="J267" s="160"/>
      <c r="K267" s="160"/>
      <c r="X267" s="13"/>
      <c r="Y267" s="13"/>
      <c r="Z267" s="13"/>
      <c r="AA267" s="13"/>
      <c r="AB267" s="13"/>
    </row>
    <row r="268" spans="2:28" x14ac:dyDescent="0.3">
      <c r="B268" s="160"/>
      <c r="C268" s="160"/>
      <c r="D268" s="160" t="s">
        <v>557</v>
      </c>
      <c r="E268" s="160"/>
      <c r="F268" s="160"/>
      <c r="G268" s="160"/>
      <c r="H268" s="160"/>
      <c r="I268" s="160"/>
      <c r="J268" s="160"/>
      <c r="K268" s="160"/>
      <c r="X268" s="13"/>
      <c r="Y268" s="13"/>
      <c r="Z268" s="13"/>
      <c r="AA268" s="13"/>
      <c r="AB268" s="13"/>
    </row>
    <row r="269" spans="2:28" x14ac:dyDescent="0.3">
      <c r="B269" s="160"/>
      <c r="C269" s="160"/>
      <c r="D269" s="160" t="s">
        <v>558</v>
      </c>
      <c r="E269" s="160"/>
      <c r="F269" s="160"/>
      <c r="G269" s="160"/>
      <c r="H269" s="160"/>
      <c r="I269" s="160"/>
      <c r="J269" s="160"/>
      <c r="K269" s="160"/>
      <c r="X269" s="13"/>
      <c r="Y269" s="13"/>
      <c r="Z269" s="13"/>
      <c r="AA269" s="13"/>
      <c r="AB269" s="13"/>
    </row>
    <row r="270" spans="2:28" x14ac:dyDescent="0.3">
      <c r="B270" s="160"/>
      <c r="C270" s="160"/>
      <c r="D270" s="160" t="s">
        <v>559</v>
      </c>
      <c r="E270" s="160"/>
      <c r="F270" s="160"/>
      <c r="G270" s="160"/>
      <c r="H270" s="160"/>
      <c r="I270" s="160"/>
      <c r="J270" s="160"/>
      <c r="K270" s="160"/>
      <c r="X270" s="13"/>
      <c r="Y270" s="13"/>
      <c r="Z270" s="13"/>
      <c r="AA270" s="13"/>
      <c r="AB270" s="13"/>
    </row>
    <row r="271" spans="2:28" x14ac:dyDescent="0.3">
      <c r="B271" s="160"/>
      <c r="C271" s="160"/>
      <c r="D271" s="160" t="s">
        <v>560</v>
      </c>
      <c r="E271" s="160"/>
      <c r="F271" s="160"/>
      <c r="G271" s="160"/>
      <c r="H271" s="160"/>
      <c r="I271" s="160"/>
      <c r="J271" s="160"/>
      <c r="K271" s="160"/>
      <c r="X271" s="13"/>
      <c r="Y271" s="13"/>
      <c r="Z271" s="13"/>
      <c r="AA271" s="13"/>
      <c r="AB271" s="13"/>
    </row>
    <row r="272" spans="2:28" x14ac:dyDescent="0.3">
      <c r="B272" s="160"/>
      <c r="C272" s="160"/>
      <c r="D272" s="160" t="s">
        <v>561</v>
      </c>
      <c r="E272" s="160"/>
      <c r="F272" s="160"/>
      <c r="G272" s="160"/>
      <c r="H272" s="160"/>
      <c r="I272" s="160"/>
      <c r="J272" s="160"/>
      <c r="K272" s="160"/>
      <c r="X272" s="13"/>
      <c r="Y272" s="13"/>
      <c r="Z272" s="13"/>
      <c r="AA272" s="13"/>
      <c r="AB272" s="13"/>
    </row>
    <row r="273" spans="2:28" x14ac:dyDescent="0.3">
      <c r="B273" s="160"/>
      <c r="C273" s="160"/>
      <c r="D273" s="160" t="s">
        <v>562</v>
      </c>
      <c r="E273" s="160"/>
      <c r="F273" s="160"/>
      <c r="G273" s="160"/>
      <c r="H273" s="160"/>
      <c r="I273" s="160"/>
      <c r="J273" s="160"/>
      <c r="K273" s="160"/>
      <c r="X273" s="13"/>
      <c r="Y273" s="13"/>
      <c r="Z273" s="13"/>
      <c r="AA273" s="13"/>
      <c r="AB273" s="13"/>
    </row>
    <row r="274" spans="2:28" x14ac:dyDescent="0.3">
      <c r="B274" s="160"/>
      <c r="C274" s="160"/>
      <c r="D274" s="160" t="s">
        <v>563</v>
      </c>
      <c r="E274" s="160"/>
      <c r="F274" s="160"/>
      <c r="G274" s="160"/>
      <c r="H274" s="160"/>
      <c r="I274" s="160"/>
      <c r="J274" s="160"/>
      <c r="K274" s="160"/>
      <c r="X274" s="13"/>
      <c r="Y274" s="13"/>
      <c r="Z274" s="13"/>
      <c r="AA274" s="13"/>
      <c r="AB274" s="13"/>
    </row>
    <row r="275" spans="2:28" x14ac:dyDescent="0.3">
      <c r="B275" s="160"/>
      <c r="C275" s="160"/>
      <c r="D275" s="160" t="s">
        <v>564</v>
      </c>
      <c r="E275" s="160"/>
      <c r="F275" s="160"/>
      <c r="G275" s="160"/>
      <c r="H275" s="160"/>
      <c r="I275" s="160"/>
      <c r="J275" s="160"/>
      <c r="K275" s="160"/>
      <c r="X275" s="13"/>
      <c r="Y275" s="13"/>
      <c r="Z275" s="13"/>
      <c r="AA275" s="13"/>
      <c r="AB275" s="13"/>
    </row>
    <row r="276" spans="2:28" x14ac:dyDescent="0.3">
      <c r="B276" s="160"/>
      <c r="C276" s="160"/>
      <c r="D276" s="160" t="s">
        <v>565</v>
      </c>
      <c r="E276" s="160"/>
      <c r="F276" s="160"/>
      <c r="G276" s="160"/>
      <c r="H276" s="160"/>
      <c r="I276" s="160"/>
      <c r="J276" s="160"/>
      <c r="K276" s="160"/>
      <c r="X276" s="13"/>
      <c r="Y276" s="13"/>
      <c r="Z276" s="13"/>
      <c r="AA276" s="13"/>
      <c r="AB276" s="13"/>
    </row>
    <row r="277" spans="2:28" x14ac:dyDescent="0.3">
      <c r="B277" s="160"/>
      <c r="C277" s="160"/>
      <c r="D277" s="160" t="s">
        <v>566</v>
      </c>
      <c r="E277" s="160"/>
      <c r="F277" s="160"/>
      <c r="G277" s="160"/>
      <c r="H277" s="160"/>
      <c r="I277" s="160"/>
      <c r="J277" s="160"/>
      <c r="K277" s="160"/>
      <c r="X277" s="13"/>
      <c r="Y277" s="13"/>
      <c r="Z277" s="13"/>
      <c r="AA277" s="13"/>
      <c r="AB277" s="13"/>
    </row>
    <row r="278" spans="2:28" x14ac:dyDescent="0.3">
      <c r="B278" s="160"/>
      <c r="C278" s="160"/>
      <c r="D278" s="160" t="s">
        <v>567</v>
      </c>
      <c r="E278" s="160"/>
      <c r="F278" s="160"/>
      <c r="G278" s="160"/>
      <c r="H278" s="160"/>
      <c r="I278" s="160"/>
      <c r="J278" s="160"/>
      <c r="K278" s="160"/>
      <c r="X278" s="13"/>
      <c r="Y278" s="13"/>
      <c r="Z278" s="13"/>
      <c r="AA278" s="13"/>
      <c r="AB278" s="13"/>
    </row>
    <row r="279" spans="2:28" x14ac:dyDescent="0.3">
      <c r="B279" s="160"/>
      <c r="C279" s="160"/>
      <c r="D279" s="160" t="s">
        <v>568</v>
      </c>
      <c r="E279" s="160"/>
      <c r="F279" s="160"/>
      <c r="G279" s="160"/>
      <c r="H279" s="160"/>
      <c r="I279" s="160"/>
      <c r="J279" s="160"/>
      <c r="K279" s="160"/>
      <c r="X279" s="13"/>
      <c r="Y279" s="13"/>
      <c r="Z279" s="13"/>
      <c r="AA279" s="13"/>
      <c r="AB279" s="13"/>
    </row>
    <row r="280" spans="2:28" x14ac:dyDescent="0.3">
      <c r="B280" s="160"/>
      <c r="C280" s="160"/>
      <c r="D280" s="160" t="s">
        <v>569</v>
      </c>
      <c r="E280" s="160"/>
      <c r="F280" s="160"/>
      <c r="G280" s="160"/>
      <c r="H280" s="160"/>
      <c r="I280" s="160"/>
      <c r="J280" s="160"/>
      <c r="K280" s="160"/>
      <c r="X280" s="13"/>
      <c r="Y280" s="13"/>
      <c r="Z280" s="13"/>
      <c r="AA280" s="13"/>
      <c r="AB280" s="13"/>
    </row>
    <row r="281" spans="2:28" x14ac:dyDescent="0.3">
      <c r="B281" s="160"/>
      <c r="C281" s="160"/>
      <c r="D281" s="160" t="s">
        <v>570</v>
      </c>
      <c r="E281" s="160"/>
      <c r="F281" s="160"/>
      <c r="G281" s="160"/>
      <c r="H281" s="160"/>
      <c r="I281" s="160"/>
      <c r="J281" s="160"/>
      <c r="K281" s="160"/>
      <c r="X281" s="13"/>
      <c r="Y281" s="13"/>
      <c r="Z281" s="13"/>
      <c r="AA281" s="13"/>
      <c r="AB281" s="13"/>
    </row>
    <row r="282" spans="2:28" x14ac:dyDescent="0.3">
      <c r="B282" s="160"/>
      <c r="C282" s="160"/>
      <c r="D282" s="160" t="s">
        <v>571</v>
      </c>
      <c r="E282" s="160"/>
      <c r="F282" s="160"/>
      <c r="G282" s="160"/>
      <c r="H282" s="160"/>
      <c r="I282" s="160"/>
      <c r="J282" s="160"/>
      <c r="K282" s="160"/>
      <c r="X282" s="13"/>
      <c r="Y282" s="13"/>
      <c r="Z282" s="13"/>
      <c r="AA282" s="13"/>
      <c r="AB282" s="13"/>
    </row>
    <row r="283" spans="2:28" x14ac:dyDescent="0.3">
      <c r="B283" s="160"/>
      <c r="C283" s="160"/>
      <c r="D283" s="160" t="s">
        <v>572</v>
      </c>
      <c r="E283" s="160"/>
      <c r="F283" s="160"/>
      <c r="G283" s="160"/>
      <c r="H283" s="160"/>
      <c r="I283" s="160"/>
      <c r="J283" s="160"/>
      <c r="K283" s="160"/>
      <c r="X283" s="13"/>
      <c r="Y283" s="13"/>
      <c r="Z283" s="13"/>
      <c r="AA283" s="13"/>
      <c r="AB283" s="13"/>
    </row>
    <row r="284" spans="2:28" x14ac:dyDescent="0.3">
      <c r="B284" s="160"/>
      <c r="C284" s="160"/>
      <c r="D284" s="160" t="s">
        <v>573</v>
      </c>
      <c r="E284" s="160"/>
      <c r="F284" s="160"/>
      <c r="G284" s="160"/>
      <c r="H284" s="160"/>
      <c r="I284" s="160"/>
      <c r="J284" s="160"/>
      <c r="K284" s="160"/>
      <c r="X284" s="13"/>
      <c r="Y284" s="13"/>
      <c r="Z284" s="13"/>
      <c r="AA284" s="13"/>
      <c r="AB284" s="13"/>
    </row>
    <row r="285" spans="2:28" x14ac:dyDescent="0.3">
      <c r="B285" s="160"/>
      <c r="C285" s="160"/>
      <c r="D285" s="160" t="s">
        <v>574</v>
      </c>
      <c r="E285" s="160"/>
      <c r="F285" s="160"/>
      <c r="G285" s="160"/>
      <c r="H285" s="160"/>
      <c r="I285" s="160"/>
      <c r="J285" s="160"/>
      <c r="K285" s="160"/>
      <c r="X285" s="13"/>
      <c r="Y285" s="13"/>
      <c r="Z285" s="13"/>
      <c r="AA285" s="13"/>
      <c r="AB285" s="13"/>
    </row>
    <row r="286" spans="2:28" x14ac:dyDescent="0.3">
      <c r="B286" s="160"/>
      <c r="C286" s="160"/>
      <c r="D286" s="160" t="s">
        <v>575</v>
      </c>
      <c r="E286" s="160"/>
      <c r="F286" s="160"/>
      <c r="G286" s="160"/>
      <c r="H286" s="160"/>
      <c r="I286" s="160"/>
      <c r="J286" s="160"/>
      <c r="K286" s="160"/>
      <c r="X286" s="13"/>
      <c r="Y286" s="13"/>
      <c r="Z286" s="13"/>
      <c r="AA286" s="13"/>
      <c r="AB286" s="13"/>
    </row>
    <row r="287" spans="2:28" x14ac:dyDescent="0.3">
      <c r="B287" s="160"/>
      <c r="C287" s="160"/>
      <c r="D287" s="160" t="s">
        <v>576</v>
      </c>
      <c r="E287" s="160"/>
      <c r="F287" s="160"/>
      <c r="G287" s="160"/>
      <c r="H287" s="160"/>
      <c r="I287" s="160"/>
      <c r="J287" s="160"/>
      <c r="K287" s="160"/>
      <c r="X287" s="13"/>
      <c r="Y287" s="13"/>
      <c r="Z287" s="13"/>
      <c r="AA287" s="13"/>
      <c r="AB287" s="13"/>
    </row>
    <row r="288" spans="2:28" x14ac:dyDescent="0.3">
      <c r="B288" s="160"/>
      <c r="C288" s="160"/>
      <c r="D288" s="160" t="s">
        <v>577</v>
      </c>
      <c r="E288" s="160"/>
      <c r="F288" s="160"/>
      <c r="G288" s="160"/>
      <c r="H288" s="160"/>
      <c r="I288" s="160"/>
      <c r="J288" s="160"/>
      <c r="K288" s="160"/>
      <c r="X288" s="13"/>
      <c r="Y288" s="13"/>
      <c r="Z288" s="13"/>
      <c r="AA288" s="13"/>
      <c r="AB288" s="13"/>
    </row>
    <row r="289" spans="2:28" x14ac:dyDescent="0.3">
      <c r="B289" s="160"/>
      <c r="C289" s="160"/>
      <c r="D289" s="160" t="s">
        <v>578</v>
      </c>
      <c r="E289" s="160"/>
      <c r="F289" s="160"/>
      <c r="G289" s="160"/>
      <c r="H289" s="160"/>
      <c r="I289" s="160"/>
      <c r="J289" s="160"/>
      <c r="K289" s="160"/>
      <c r="X289" s="13"/>
      <c r="Y289" s="13"/>
      <c r="Z289" s="13"/>
      <c r="AA289" s="13"/>
      <c r="AB289" s="13"/>
    </row>
    <row r="290" spans="2:28" x14ac:dyDescent="0.3">
      <c r="B290" s="160"/>
      <c r="C290" s="160"/>
      <c r="D290" s="160" t="s">
        <v>579</v>
      </c>
      <c r="E290" s="160"/>
      <c r="F290" s="160"/>
      <c r="G290" s="160"/>
      <c r="H290" s="160"/>
      <c r="I290" s="160"/>
      <c r="J290" s="160"/>
      <c r="K290" s="160"/>
      <c r="X290" s="13"/>
      <c r="Y290" s="13"/>
      <c r="Z290" s="13"/>
      <c r="AA290" s="13"/>
      <c r="AB290" s="13"/>
    </row>
    <row r="291" spans="2:28" x14ac:dyDescent="0.3">
      <c r="B291" s="160"/>
      <c r="C291" s="160"/>
      <c r="D291" s="160" t="s">
        <v>580</v>
      </c>
      <c r="E291" s="160"/>
      <c r="F291" s="160"/>
      <c r="G291" s="160"/>
      <c r="H291" s="160"/>
      <c r="I291" s="160"/>
      <c r="J291" s="160"/>
      <c r="K291" s="160"/>
      <c r="X291" s="13"/>
      <c r="Y291" s="13"/>
      <c r="Z291" s="13"/>
      <c r="AA291" s="13"/>
      <c r="AB291" s="13"/>
    </row>
    <row r="292" spans="2:28" x14ac:dyDescent="0.3">
      <c r="B292" s="160"/>
      <c r="C292" s="160"/>
      <c r="D292" s="160" t="s">
        <v>581</v>
      </c>
      <c r="E292" s="160"/>
      <c r="F292" s="160"/>
      <c r="G292" s="160"/>
      <c r="H292" s="160"/>
      <c r="I292" s="160"/>
      <c r="J292" s="160"/>
      <c r="K292" s="160"/>
      <c r="X292" s="13"/>
      <c r="Y292" s="13"/>
      <c r="Z292" s="13"/>
      <c r="AA292" s="13"/>
      <c r="AB292" s="13"/>
    </row>
    <row r="293" spans="2:28" x14ac:dyDescent="0.3">
      <c r="B293" s="160"/>
      <c r="C293" s="160"/>
      <c r="D293" s="160" t="s">
        <v>582</v>
      </c>
      <c r="E293" s="160"/>
      <c r="F293" s="160"/>
      <c r="G293" s="160"/>
      <c r="H293" s="160"/>
      <c r="I293" s="160"/>
      <c r="J293" s="160"/>
      <c r="K293" s="160"/>
      <c r="X293" s="13"/>
      <c r="Y293" s="13"/>
      <c r="Z293" s="13"/>
      <c r="AA293" s="13"/>
      <c r="AB293" s="13"/>
    </row>
    <row r="294" spans="2:28" x14ac:dyDescent="0.3">
      <c r="B294" s="160"/>
      <c r="C294" s="160"/>
      <c r="D294" s="160" t="s">
        <v>583</v>
      </c>
      <c r="E294" s="160"/>
      <c r="F294" s="160"/>
      <c r="G294" s="160"/>
      <c r="H294" s="160"/>
      <c r="I294" s="160"/>
      <c r="J294" s="160"/>
      <c r="K294" s="160"/>
      <c r="X294" s="13"/>
      <c r="Y294" s="13"/>
      <c r="Z294" s="13"/>
      <c r="AA294" s="13"/>
      <c r="AB294" s="13"/>
    </row>
    <row r="295" spans="2:28" x14ac:dyDescent="0.3">
      <c r="B295" s="160"/>
      <c r="C295" s="160"/>
      <c r="D295" s="160" t="s">
        <v>584</v>
      </c>
      <c r="E295" s="160"/>
      <c r="F295" s="160"/>
      <c r="G295" s="160"/>
      <c r="H295" s="160"/>
      <c r="I295" s="160"/>
      <c r="J295" s="160"/>
      <c r="K295" s="160"/>
      <c r="X295" s="13"/>
      <c r="Y295" s="13"/>
      <c r="Z295" s="13"/>
      <c r="AA295" s="13"/>
      <c r="AB295" s="13"/>
    </row>
    <row r="296" spans="2:28" x14ac:dyDescent="0.3">
      <c r="B296" s="160"/>
      <c r="C296" s="160"/>
      <c r="D296" s="160" t="s">
        <v>585</v>
      </c>
      <c r="E296" s="160"/>
      <c r="F296" s="160"/>
      <c r="G296" s="160"/>
      <c r="H296" s="160"/>
      <c r="I296" s="160"/>
      <c r="J296" s="160"/>
      <c r="K296" s="160"/>
      <c r="X296" s="13"/>
      <c r="Y296" s="13"/>
      <c r="Z296" s="13"/>
      <c r="AA296" s="13"/>
      <c r="AB296" s="13"/>
    </row>
    <row r="297" spans="2:28" x14ac:dyDescent="0.3">
      <c r="B297" s="160"/>
      <c r="C297" s="160"/>
      <c r="D297" s="160" t="s">
        <v>586</v>
      </c>
      <c r="E297" s="160"/>
      <c r="F297" s="160"/>
      <c r="G297" s="160"/>
      <c r="H297" s="160"/>
      <c r="I297" s="160"/>
      <c r="J297" s="160"/>
      <c r="K297" s="160"/>
      <c r="X297" s="13"/>
      <c r="Y297" s="13"/>
      <c r="Z297" s="13"/>
      <c r="AA297" s="13"/>
      <c r="AB297" s="13"/>
    </row>
    <row r="298" spans="2:28" x14ac:dyDescent="0.3">
      <c r="B298" s="160"/>
      <c r="C298" s="160"/>
      <c r="D298" s="160" t="s">
        <v>587</v>
      </c>
      <c r="E298" s="160"/>
      <c r="F298" s="160"/>
      <c r="G298" s="160"/>
      <c r="H298" s="160"/>
      <c r="I298" s="160"/>
      <c r="J298" s="160"/>
      <c r="K298" s="160"/>
      <c r="X298" s="13"/>
      <c r="Y298" s="13"/>
      <c r="Z298" s="13"/>
      <c r="AA298" s="13"/>
      <c r="AB298" s="13"/>
    </row>
    <row r="299" spans="2:28" x14ac:dyDescent="0.3">
      <c r="B299" s="160"/>
      <c r="C299" s="160"/>
      <c r="D299" s="160" t="s">
        <v>588</v>
      </c>
      <c r="E299" s="160"/>
      <c r="F299" s="160"/>
      <c r="G299" s="160"/>
      <c r="H299" s="160"/>
      <c r="I299" s="160"/>
      <c r="J299" s="160"/>
      <c r="K299" s="160"/>
      <c r="X299" s="13"/>
      <c r="Y299" s="13"/>
      <c r="Z299" s="13"/>
      <c r="AA299" s="13"/>
      <c r="AB299" s="13"/>
    </row>
    <row r="300" spans="2:28" x14ac:dyDescent="0.3">
      <c r="B300" s="160"/>
      <c r="C300" s="160"/>
      <c r="D300" s="160" t="s">
        <v>589</v>
      </c>
      <c r="E300" s="160"/>
      <c r="F300" s="160"/>
      <c r="G300" s="160"/>
      <c r="H300" s="160"/>
      <c r="I300" s="160"/>
      <c r="J300" s="160"/>
      <c r="K300" s="160"/>
      <c r="X300" s="13"/>
      <c r="Y300" s="13"/>
      <c r="Z300" s="13"/>
      <c r="AA300" s="13"/>
      <c r="AB300" s="13"/>
    </row>
    <row r="301" spans="2:28" x14ac:dyDescent="0.3">
      <c r="B301" s="160"/>
      <c r="C301" s="160"/>
      <c r="D301" s="160" t="s">
        <v>590</v>
      </c>
      <c r="E301" s="160"/>
      <c r="F301" s="160"/>
      <c r="G301" s="160"/>
      <c r="H301" s="160"/>
      <c r="I301" s="160"/>
      <c r="J301" s="160"/>
      <c r="K301" s="160"/>
      <c r="X301" s="13"/>
      <c r="Y301" s="13"/>
      <c r="Z301" s="13"/>
      <c r="AA301" s="13"/>
      <c r="AB301" s="13"/>
    </row>
    <row r="302" spans="2:28" x14ac:dyDescent="0.3">
      <c r="B302" s="160"/>
      <c r="C302" s="160"/>
      <c r="D302" s="160" t="s">
        <v>591</v>
      </c>
      <c r="E302" s="160"/>
      <c r="F302" s="160"/>
      <c r="G302" s="160"/>
      <c r="H302" s="160"/>
      <c r="I302" s="160"/>
      <c r="J302" s="160"/>
      <c r="K302" s="160"/>
      <c r="X302" s="13"/>
      <c r="Y302" s="13"/>
      <c r="Z302" s="13"/>
      <c r="AA302" s="13"/>
      <c r="AB302" s="13"/>
    </row>
    <row r="303" spans="2:28" x14ac:dyDescent="0.3">
      <c r="B303" s="160"/>
      <c r="C303" s="160"/>
      <c r="D303" s="160" t="s">
        <v>592</v>
      </c>
      <c r="E303" s="160"/>
      <c r="F303" s="160"/>
      <c r="G303" s="160"/>
      <c r="H303" s="160"/>
      <c r="I303" s="160"/>
      <c r="J303" s="160"/>
      <c r="K303" s="160"/>
      <c r="X303" s="13"/>
      <c r="Y303" s="13"/>
      <c r="Z303" s="13"/>
      <c r="AA303" s="13"/>
      <c r="AB303" s="13"/>
    </row>
    <row r="304" spans="2:28" x14ac:dyDescent="0.3">
      <c r="B304" s="160"/>
      <c r="C304" s="160"/>
      <c r="D304" s="160" t="s">
        <v>593</v>
      </c>
      <c r="E304" s="160"/>
      <c r="F304" s="160"/>
      <c r="G304" s="160"/>
      <c r="H304" s="160"/>
      <c r="I304" s="160"/>
      <c r="J304" s="160"/>
      <c r="K304" s="160"/>
      <c r="X304" s="13"/>
      <c r="Y304" s="13"/>
      <c r="Z304" s="13"/>
      <c r="AA304" s="13"/>
      <c r="AB304" s="13"/>
    </row>
    <row r="305" spans="2:28" x14ac:dyDescent="0.3">
      <c r="B305" s="160"/>
      <c r="C305" s="160"/>
      <c r="D305" s="160" t="s">
        <v>594</v>
      </c>
      <c r="E305" s="160"/>
      <c r="F305" s="160"/>
      <c r="G305" s="160"/>
      <c r="H305" s="160"/>
      <c r="I305" s="160"/>
      <c r="J305" s="160"/>
      <c r="K305" s="160"/>
      <c r="X305" s="13"/>
      <c r="Y305" s="13"/>
      <c r="Z305" s="13"/>
      <c r="AA305" s="13"/>
      <c r="AB305" s="13"/>
    </row>
    <row r="306" spans="2:28" x14ac:dyDescent="0.3">
      <c r="B306" s="160"/>
      <c r="C306" s="160"/>
      <c r="D306" s="160" t="s">
        <v>595</v>
      </c>
      <c r="E306" s="160"/>
      <c r="F306" s="160"/>
      <c r="G306" s="160"/>
      <c r="H306" s="160"/>
      <c r="I306" s="160"/>
      <c r="J306" s="160"/>
      <c r="K306" s="160"/>
      <c r="X306" s="13"/>
      <c r="Y306" s="13"/>
      <c r="Z306" s="13"/>
      <c r="AA306" s="13"/>
      <c r="AB306" s="13"/>
    </row>
    <row r="307" spans="2:28" x14ac:dyDescent="0.3">
      <c r="B307" s="160"/>
      <c r="C307" s="160"/>
      <c r="D307" s="160" t="s">
        <v>596</v>
      </c>
      <c r="E307" s="160"/>
      <c r="F307" s="160"/>
      <c r="G307" s="160"/>
      <c r="H307" s="160"/>
      <c r="I307" s="160"/>
      <c r="J307" s="160"/>
      <c r="K307" s="160"/>
      <c r="X307" s="13"/>
      <c r="Y307" s="13"/>
      <c r="Z307" s="13"/>
      <c r="AA307" s="13"/>
      <c r="AB307" s="13"/>
    </row>
    <row r="308" spans="2:28" x14ac:dyDescent="0.3">
      <c r="B308" s="160"/>
      <c r="C308" s="160"/>
      <c r="D308" s="160" t="s">
        <v>597</v>
      </c>
      <c r="E308" s="160"/>
      <c r="F308" s="160"/>
      <c r="G308" s="160"/>
      <c r="H308" s="160"/>
      <c r="I308" s="160"/>
      <c r="J308" s="160"/>
      <c r="K308" s="160"/>
      <c r="X308" s="13"/>
      <c r="Y308" s="13"/>
      <c r="Z308" s="13"/>
      <c r="AA308" s="13"/>
      <c r="AB308" s="13"/>
    </row>
    <row r="309" spans="2:28" x14ac:dyDescent="0.3">
      <c r="B309" s="160"/>
      <c r="C309" s="160"/>
      <c r="D309" s="160" t="s">
        <v>598</v>
      </c>
      <c r="E309" s="160"/>
      <c r="F309" s="160"/>
      <c r="G309" s="160"/>
      <c r="H309" s="160"/>
      <c r="I309" s="160"/>
      <c r="J309" s="160"/>
      <c r="K309" s="160"/>
      <c r="X309" s="13"/>
      <c r="Y309" s="13"/>
      <c r="Z309" s="13"/>
      <c r="AA309" s="13"/>
      <c r="AB309" s="13"/>
    </row>
    <row r="310" spans="2:28" x14ac:dyDescent="0.3">
      <c r="B310" s="160"/>
      <c r="C310" s="160"/>
      <c r="D310" s="160" t="s">
        <v>599</v>
      </c>
      <c r="E310" s="160"/>
      <c r="F310" s="160"/>
      <c r="G310" s="160"/>
      <c r="H310" s="160"/>
      <c r="I310" s="160"/>
      <c r="J310" s="160"/>
      <c r="K310" s="160"/>
      <c r="X310" s="13"/>
      <c r="Y310" s="13"/>
      <c r="Z310" s="13"/>
      <c r="AA310" s="13"/>
      <c r="AB310" s="13"/>
    </row>
    <row r="311" spans="2:28" x14ac:dyDescent="0.3">
      <c r="B311" s="160"/>
      <c r="C311" s="160"/>
      <c r="D311" s="160" t="s">
        <v>600</v>
      </c>
      <c r="E311" s="160"/>
      <c r="F311" s="160"/>
      <c r="G311" s="160"/>
      <c r="H311" s="160"/>
      <c r="I311" s="160"/>
      <c r="J311" s="160"/>
      <c r="K311" s="160"/>
      <c r="X311" s="13"/>
      <c r="Y311" s="13"/>
      <c r="Z311" s="13"/>
      <c r="AA311" s="13"/>
      <c r="AB311" s="13"/>
    </row>
    <row r="312" spans="2:28" x14ac:dyDescent="0.3">
      <c r="B312" s="160"/>
      <c r="C312" s="160"/>
      <c r="D312" s="160" t="s">
        <v>601</v>
      </c>
      <c r="E312" s="160"/>
      <c r="F312" s="160"/>
      <c r="G312" s="160"/>
      <c r="H312" s="160"/>
      <c r="I312" s="160"/>
      <c r="J312" s="160"/>
      <c r="K312" s="160"/>
      <c r="X312" s="13"/>
      <c r="Y312" s="13"/>
      <c r="Z312" s="13"/>
      <c r="AA312" s="13"/>
      <c r="AB312" s="13"/>
    </row>
    <row r="313" spans="2:28" x14ac:dyDescent="0.3">
      <c r="B313" s="160"/>
      <c r="C313" s="160"/>
      <c r="D313" s="160" t="s">
        <v>602</v>
      </c>
      <c r="E313" s="160"/>
      <c r="F313" s="160"/>
      <c r="G313" s="160"/>
      <c r="H313" s="160"/>
      <c r="I313" s="160"/>
      <c r="J313" s="160"/>
      <c r="K313" s="160"/>
      <c r="X313" s="13"/>
      <c r="Y313" s="13"/>
      <c r="Z313" s="13"/>
      <c r="AA313" s="13"/>
      <c r="AB313" s="13"/>
    </row>
    <row r="314" spans="2:28" x14ac:dyDescent="0.3">
      <c r="B314" s="160"/>
      <c r="C314" s="160"/>
      <c r="D314" s="160" t="s">
        <v>603</v>
      </c>
      <c r="E314" s="160"/>
      <c r="F314" s="160"/>
      <c r="G314" s="160"/>
      <c r="H314" s="160"/>
      <c r="I314" s="160"/>
      <c r="J314" s="160"/>
      <c r="K314" s="160"/>
      <c r="X314" s="13"/>
      <c r="Y314" s="13"/>
      <c r="Z314" s="13"/>
      <c r="AA314" s="13"/>
      <c r="AB314" s="13"/>
    </row>
    <row r="315" spans="2:28" x14ac:dyDescent="0.3">
      <c r="B315" s="160"/>
      <c r="C315" s="160"/>
      <c r="D315" s="160" t="s">
        <v>604</v>
      </c>
      <c r="E315" s="160"/>
      <c r="F315" s="160"/>
      <c r="G315" s="160"/>
      <c r="H315" s="160"/>
      <c r="I315" s="160"/>
      <c r="J315" s="160"/>
      <c r="K315" s="160"/>
      <c r="X315" s="13"/>
      <c r="Y315" s="13"/>
      <c r="Z315" s="13"/>
      <c r="AA315" s="13"/>
      <c r="AB315" s="13"/>
    </row>
    <row r="316" spans="2:28" x14ac:dyDescent="0.3">
      <c r="B316" s="160"/>
      <c r="C316" s="160"/>
      <c r="D316" s="160" t="s">
        <v>605</v>
      </c>
      <c r="E316" s="160"/>
      <c r="F316" s="160"/>
      <c r="G316" s="160"/>
      <c r="H316" s="160"/>
      <c r="I316" s="160"/>
      <c r="J316" s="160"/>
      <c r="K316" s="160"/>
      <c r="X316" s="13"/>
      <c r="Y316" s="13"/>
      <c r="Z316" s="13"/>
      <c r="AA316" s="13"/>
      <c r="AB316" s="13"/>
    </row>
    <row r="317" spans="2:28" x14ac:dyDescent="0.3">
      <c r="B317" s="160"/>
      <c r="C317" s="160"/>
      <c r="D317" s="160" t="s">
        <v>606</v>
      </c>
      <c r="E317" s="160"/>
      <c r="F317" s="160"/>
      <c r="G317" s="160"/>
      <c r="H317" s="160"/>
      <c r="I317" s="160"/>
      <c r="J317" s="160"/>
      <c r="K317" s="160"/>
      <c r="X317" s="13"/>
      <c r="Y317" s="13"/>
      <c r="Z317" s="13"/>
      <c r="AA317" s="13"/>
      <c r="AB317" s="13"/>
    </row>
    <row r="318" spans="2:28" x14ac:dyDescent="0.3">
      <c r="B318" s="160"/>
      <c r="C318" s="160"/>
      <c r="D318" s="160" t="s">
        <v>607</v>
      </c>
      <c r="E318" s="160"/>
      <c r="F318" s="160"/>
      <c r="G318" s="160"/>
      <c r="H318" s="160"/>
      <c r="I318" s="160"/>
      <c r="J318" s="160"/>
      <c r="K318" s="160"/>
      <c r="X318" s="13"/>
      <c r="Y318" s="13"/>
      <c r="Z318" s="13"/>
      <c r="AA318" s="13"/>
      <c r="AB318" s="13"/>
    </row>
    <row r="319" spans="2:28" x14ac:dyDescent="0.3">
      <c r="B319" s="160"/>
      <c r="C319" s="160"/>
      <c r="D319" s="160" t="s">
        <v>608</v>
      </c>
      <c r="E319" s="160"/>
      <c r="F319" s="160"/>
      <c r="G319" s="160"/>
      <c r="H319" s="160"/>
      <c r="I319" s="160"/>
      <c r="J319" s="160"/>
      <c r="K319" s="160"/>
      <c r="X319" s="13"/>
      <c r="Y319" s="13"/>
      <c r="Z319" s="13"/>
      <c r="AA319" s="13"/>
      <c r="AB319" s="13"/>
    </row>
    <row r="320" spans="2:28" x14ac:dyDescent="0.3">
      <c r="B320" s="160"/>
      <c r="C320" s="160"/>
      <c r="D320" s="160" t="s">
        <v>609</v>
      </c>
      <c r="E320" s="160"/>
      <c r="F320" s="160"/>
      <c r="G320" s="160"/>
      <c r="H320" s="160"/>
      <c r="I320" s="160"/>
      <c r="J320" s="160"/>
      <c r="K320" s="160"/>
      <c r="X320" s="13"/>
      <c r="Y320" s="13"/>
      <c r="Z320" s="13"/>
      <c r="AA320" s="13"/>
      <c r="AB320" s="13"/>
    </row>
    <row r="321" spans="2:28" x14ac:dyDescent="0.3">
      <c r="B321" s="160"/>
      <c r="C321" s="160"/>
      <c r="D321" s="160" t="s">
        <v>610</v>
      </c>
      <c r="E321" s="160"/>
      <c r="F321" s="160"/>
      <c r="G321" s="160"/>
      <c r="H321" s="160"/>
      <c r="I321" s="160"/>
      <c r="J321" s="160"/>
      <c r="K321" s="160"/>
      <c r="X321" s="13"/>
      <c r="Y321" s="13"/>
      <c r="Z321" s="13"/>
      <c r="AA321" s="13"/>
      <c r="AB321" s="13"/>
    </row>
    <row r="322" spans="2:28" x14ac:dyDescent="0.3">
      <c r="B322" s="160"/>
      <c r="C322" s="160"/>
      <c r="D322" s="160" t="s">
        <v>611</v>
      </c>
      <c r="E322" s="160"/>
      <c r="F322" s="160"/>
      <c r="G322" s="160"/>
      <c r="H322" s="160"/>
      <c r="I322" s="160"/>
      <c r="J322" s="160"/>
      <c r="K322" s="160"/>
      <c r="X322" s="13"/>
      <c r="Y322" s="13"/>
      <c r="Z322" s="13"/>
      <c r="AA322" s="13"/>
      <c r="AB322" s="13"/>
    </row>
    <row r="323" spans="2:28" x14ac:dyDescent="0.3">
      <c r="B323" s="160"/>
      <c r="C323" s="160"/>
      <c r="D323" s="160" t="s">
        <v>612</v>
      </c>
      <c r="E323" s="160"/>
      <c r="F323" s="160"/>
      <c r="G323" s="160"/>
      <c r="H323" s="160"/>
      <c r="I323" s="160"/>
      <c r="J323" s="160"/>
      <c r="K323" s="160"/>
      <c r="X323" s="13"/>
      <c r="Y323" s="13"/>
      <c r="Z323" s="13"/>
      <c r="AA323" s="13"/>
      <c r="AB323" s="13"/>
    </row>
    <row r="324" spans="2:28" x14ac:dyDescent="0.3">
      <c r="B324" s="160"/>
      <c r="C324" s="160"/>
      <c r="D324" s="160" t="s">
        <v>613</v>
      </c>
      <c r="E324" s="160"/>
      <c r="F324" s="160"/>
      <c r="G324" s="160"/>
      <c r="H324" s="160"/>
      <c r="I324" s="160"/>
      <c r="J324" s="160"/>
      <c r="K324" s="160"/>
      <c r="X324" s="13"/>
      <c r="Y324" s="13"/>
      <c r="Z324" s="13"/>
      <c r="AA324" s="13"/>
      <c r="AB324" s="13"/>
    </row>
    <row r="325" spans="2:28" x14ac:dyDescent="0.3">
      <c r="B325" s="160"/>
      <c r="C325" s="160"/>
      <c r="D325" s="160" t="s">
        <v>614</v>
      </c>
      <c r="E325" s="160"/>
      <c r="F325" s="160"/>
      <c r="G325" s="160"/>
      <c r="H325" s="160"/>
      <c r="I325" s="160"/>
      <c r="J325" s="160"/>
      <c r="K325" s="160"/>
      <c r="X325" s="13"/>
      <c r="Y325" s="13"/>
      <c r="Z325" s="13"/>
      <c r="AA325" s="13"/>
      <c r="AB325" s="13"/>
    </row>
    <row r="326" spans="2:28" x14ac:dyDescent="0.3">
      <c r="B326" s="160"/>
      <c r="C326" s="160"/>
      <c r="D326" s="160" t="s">
        <v>615</v>
      </c>
      <c r="E326" s="160"/>
      <c r="F326" s="160"/>
      <c r="G326" s="160"/>
      <c r="H326" s="160"/>
      <c r="I326" s="160"/>
      <c r="J326" s="160"/>
      <c r="K326" s="160"/>
      <c r="X326" s="13"/>
      <c r="Y326" s="13"/>
      <c r="Z326" s="13"/>
      <c r="AA326" s="13"/>
      <c r="AB326" s="13"/>
    </row>
    <row r="327" spans="2:28" x14ac:dyDescent="0.3">
      <c r="B327" s="160"/>
      <c r="C327" s="160"/>
      <c r="D327" s="160" t="s">
        <v>616</v>
      </c>
      <c r="E327" s="160"/>
      <c r="F327" s="160"/>
      <c r="G327" s="160"/>
      <c r="H327" s="160"/>
      <c r="I327" s="160"/>
      <c r="J327" s="160"/>
      <c r="K327" s="160"/>
      <c r="X327" s="13"/>
      <c r="Y327" s="13"/>
      <c r="Z327" s="13"/>
      <c r="AA327" s="13"/>
      <c r="AB327" s="13"/>
    </row>
    <row r="328" spans="2:28" x14ac:dyDescent="0.3">
      <c r="B328" s="160"/>
      <c r="C328" s="160"/>
      <c r="D328" s="160" t="s">
        <v>617</v>
      </c>
      <c r="E328" s="160"/>
      <c r="F328" s="160"/>
      <c r="G328" s="160"/>
      <c r="H328" s="160"/>
      <c r="I328" s="160"/>
      <c r="J328" s="160"/>
      <c r="K328" s="160"/>
      <c r="X328" s="13"/>
      <c r="Y328" s="13"/>
      <c r="Z328" s="13"/>
      <c r="AA328" s="13"/>
      <c r="AB328" s="13"/>
    </row>
    <row r="329" spans="2:28" x14ac:dyDescent="0.3">
      <c r="B329" s="160"/>
      <c r="C329" s="160"/>
      <c r="D329" s="160" t="s">
        <v>618</v>
      </c>
      <c r="E329" s="160"/>
      <c r="F329" s="160"/>
      <c r="G329" s="160"/>
      <c r="H329" s="160"/>
      <c r="I329" s="160"/>
      <c r="J329" s="160"/>
      <c r="K329" s="160"/>
      <c r="X329" s="13"/>
      <c r="Y329" s="13"/>
      <c r="Z329" s="13"/>
      <c r="AA329" s="13"/>
      <c r="AB329" s="13"/>
    </row>
    <row r="330" spans="2:28" x14ac:dyDescent="0.3">
      <c r="B330" s="160"/>
      <c r="C330" s="160"/>
      <c r="D330" s="160" t="s">
        <v>619</v>
      </c>
      <c r="E330" s="160"/>
      <c r="F330" s="160"/>
      <c r="G330" s="160"/>
      <c r="H330" s="160"/>
      <c r="I330" s="160"/>
      <c r="J330" s="160"/>
      <c r="K330" s="160"/>
      <c r="X330" s="13"/>
      <c r="Y330" s="13"/>
      <c r="Z330" s="13"/>
      <c r="AA330" s="13"/>
      <c r="AB330" s="13"/>
    </row>
    <row r="331" spans="2:28" x14ac:dyDescent="0.3">
      <c r="B331" s="160"/>
      <c r="C331" s="160"/>
      <c r="D331" s="160" t="s">
        <v>620</v>
      </c>
      <c r="E331" s="160"/>
      <c r="F331" s="160"/>
      <c r="G331" s="160"/>
      <c r="H331" s="160"/>
      <c r="I331" s="160"/>
      <c r="J331" s="160"/>
      <c r="K331" s="160"/>
      <c r="X331" s="13"/>
      <c r="Y331" s="13"/>
      <c r="Z331" s="13"/>
      <c r="AA331" s="13"/>
      <c r="AB331" s="13"/>
    </row>
    <row r="332" spans="2:28" x14ac:dyDescent="0.3">
      <c r="B332" s="160"/>
      <c r="C332" s="160"/>
      <c r="D332" s="160" t="s">
        <v>621</v>
      </c>
      <c r="E332" s="160"/>
      <c r="F332" s="160"/>
      <c r="G332" s="160"/>
      <c r="H332" s="160"/>
      <c r="I332" s="160"/>
      <c r="J332" s="160"/>
      <c r="K332" s="160"/>
      <c r="X332" s="13"/>
      <c r="Y332" s="13"/>
      <c r="Z332" s="13"/>
      <c r="AA332" s="13"/>
      <c r="AB332" s="13"/>
    </row>
    <row r="333" spans="2:28" x14ac:dyDescent="0.3">
      <c r="B333" s="160"/>
      <c r="C333" s="160"/>
      <c r="D333" s="160" t="s">
        <v>622</v>
      </c>
      <c r="E333" s="160"/>
      <c r="F333" s="160"/>
      <c r="G333" s="160"/>
      <c r="H333" s="160"/>
      <c r="I333" s="160"/>
      <c r="J333" s="160"/>
      <c r="K333" s="160"/>
      <c r="X333" s="13"/>
      <c r="Y333" s="13"/>
      <c r="Z333" s="13"/>
      <c r="AA333" s="13"/>
      <c r="AB333" s="13"/>
    </row>
    <row r="334" spans="2:28" x14ac:dyDescent="0.3">
      <c r="B334" s="160"/>
      <c r="C334" s="160"/>
      <c r="D334" s="160" t="s">
        <v>623</v>
      </c>
      <c r="E334" s="160"/>
      <c r="F334" s="160"/>
      <c r="G334" s="160"/>
      <c r="H334" s="160"/>
      <c r="I334" s="160"/>
      <c r="J334" s="160"/>
      <c r="K334" s="160"/>
      <c r="X334" s="13"/>
      <c r="Y334" s="13"/>
      <c r="Z334" s="13"/>
      <c r="AA334" s="13"/>
      <c r="AB334" s="13"/>
    </row>
    <row r="335" spans="2:28" x14ac:dyDescent="0.3">
      <c r="B335" s="160"/>
      <c r="C335" s="160"/>
      <c r="D335" s="160" t="s">
        <v>624</v>
      </c>
      <c r="E335" s="160"/>
      <c r="F335" s="160"/>
      <c r="G335" s="160"/>
      <c r="H335" s="160"/>
      <c r="I335" s="160"/>
      <c r="J335" s="160"/>
      <c r="K335" s="160"/>
      <c r="X335" s="13"/>
      <c r="Y335" s="13"/>
      <c r="Z335" s="13"/>
      <c r="AA335" s="13"/>
      <c r="AB335" s="13"/>
    </row>
    <row r="336" spans="2:28" x14ac:dyDescent="0.3">
      <c r="B336" s="160"/>
      <c r="C336" s="160"/>
      <c r="D336" s="160" t="s">
        <v>625</v>
      </c>
      <c r="E336" s="160"/>
      <c r="F336" s="160"/>
      <c r="G336" s="160"/>
      <c r="H336" s="160"/>
      <c r="I336" s="160"/>
      <c r="J336" s="160"/>
      <c r="K336" s="160"/>
      <c r="X336" s="13"/>
      <c r="Y336" s="13"/>
      <c r="Z336" s="13"/>
      <c r="AA336" s="13"/>
      <c r="AB336" s="13"/>
    </row>
    <row r="337" spans="2:28" x14ac:dyDescent="0.3">
      <c r="B337" s="160"/>
      <c r="C337" s="160"/>
      <c r="D337" s="160" t="s">
        <v>626</v>
      </c>
      <c r="E337" s="160"/>
      <c r="F337" s="160"/>
      <c r="G337" s="160"/>
      <c r="H337" s="160"/>
      <c r="I337" s="160"/>
      <c r="J337" s="160"/>
      <c r="K337" s="160"/>
      <c r="X337" s="13"/>
      <c r="Y337" s="13"/>
      <c r="Z337" s="13"/>
      <c r="AA337" s="13"/>
      <c r="AB337" s="13"/>
    </row>
    <row r="338" spans="2:28" x14ac:dyDescent="0.3">
      <c r="B338" s="160"/>
      <c r="C338" s="160"/>
      <c r="D338" s="160" t="s">
        <v>627</v>
      </c>
      <c r="E338" s="160"/>
      <c r="F338" s="160"/>
      <c r="G338" s="160"/>
      <c r="H338" s="160"/>
      <c r="I338" s="160"/>
      <c r="J338" s="160"/>
      <c r="K338" s="160"/>
      <c r="X338" s="13"/>
      <c r="Y338" s="13"/>
      <c r="Z338" s="13"/>
      <c r="AA338" s="13"/>
      <c r="AB338" s="13"/>
    </row>
    <row r="339" spans="2:28" x14ac:dyDescent="0.3">
      <c r="B339" s="160"/>
      <c r="C339" s="160"/>
      <c r="D339" s="160" t="s">
        <v>628</v>
      </c>
      <c r="E339" s="160"/>
      <c r="F339" s="160"/>
      <c r="G339" s="160"/>
      <c r="H339" s="160"/>
      <c r="I339" s="160"/>
      <c r="J339" s="160"/>
      <c r="K339" s="160"/>
      <c r="X339" s="13"/>
      <c r="Y339" s="13"/>
      <c r="Z339" s="13"/>
      <c r="AA339" s="13"/>
      <c r="AB339" s="13"/>
    </row>
    <row r="340" spans="2:28" x14ac:dyDescent="0.3">
      <c r="B340" s="160"/>
      <c r="C340" s="160"/>
      <c r="D340" s="160" t="s">
        <v>629</v>
      </c>
      <c r="E340" s="160"/>
      <c r="F340" s="160"/>
      <c r="G340" s="160"/>
      <c r="H340" s="160"/>
      <c r="I340" s="160"/>
      <c r="J340" s="160"/>
      <c r="K340" s="160"/>
      <c r="X340" s="13"/>
      <c r="Y340" s="13"/>
      <c r="Z340" s="13"/>
      <c r="AA340" s="13"/>
      <c r="AB340" s="13"/>
    </row>
    <row r="341" spans="2:28" x14ac:dyDescent="0.3">
      <c r="B341" s="160"/>
      <c r="C341" s="160"/>
      <c r="D341" s="160" t="s">
        <v>630</v>
      </c>
      <c r="E341" s="160"/>
      <c r="F341" s="160"/>
      <c r="G341" s="160"/>
      <c r="H341" s="160"/>
      <c r="I341" s="160"/>
      <c r="J341" s="160"/>
      <c r="K341" s="160"/>
      <c r="X341" s="13"/>
      <c r="Y341" s="13"/>
      <c r="Z341" s="13"/>
      <c r="AA341" s="13"/>
      <c r="AB341" s="13"/>
    </row>
    <row r="342" spans="2:28" x14ac:dyDescent="0.3">
      <c r="B342" s="160"/>
      <c r="C342" s="160"/>
      <c r="D342" s="160" t="s">
        <v>631</v>
      </c>
      <c r="E342" s="160"/>
      <c r="F342" s="160"/>
      <c r="G342" s="160"/>
      <c r="H342" s="160"/>
      <c r="I342" s="160"/>
      <c r="J342" s="160"/>
      <c r="K342" s="160"/>
      <c r="X342" s="13"/>
      <c r="Y342" s="13"/>
      <c r="Z342" s="13"/>
      <c r="AA342" s="13"/>
      <c r="AB342" s="13"/>
    </row>
    <row r="343" spans="2:28" x14ac:dyDescent="0.3">
      <c r="B343" s="160"/>
      <c r="C343" s="160"/>
      <c r="D343" s="160" t="s">
        <v>632</v>
      </c>
      <c r="E343" s="160"/>
      <c r="F343" s="160"/>
      <c r="G343" s="160"/>
      <c r="H343" s="160"/>
      <c r="I343" s="160"/>
      <c r="J343" s="160"/>
      <c r="K343" s="160"/>
      <c r="X343" s="13"/>
      <c r="Y343" s="13"/>
      <c r="Z343" s="13"/>
      <c r="AA343" s="13"/>
      <c r="AB343" s="13"/>
    </row>
    <row r="344" spans="2:28" x14ac:dyDescent="0.3">
      <c r="B344" s="160"/>
      <c r="C344" s="160"/>
      <c r="D344" s="160" t="s">
        <v>633</v>
      </c>
      <c r="E344" s="160"/>
      <c r="F344" s="160"/>
      <c r="G344" s="160"/>
      <c r="H344" s="160"/>
      <c r="I344" s="160"/>
      <c r="J344" s="160"/>
      <c r="K344" s="160"/>
      <c r="X344" s="13"/>
      <c r="Y344" s="13"/>
      <c r="Z344" s="13"/>
      <c r="AA344" s="13"/>
      <c r="AB344" s="13"/>
    </row>
    <row r="345" spans="2:28" x14ac:dyDescent="0.3">
      <c r="B345" s="160"/>
      <c r="C345" s="160"/>
      <c r="D345" s="160" t="s">
        <v>634</v>
      </c>
      <c r="E345" s="160"/>
      <c r="F345" s="160"/>
      <c r="G345" s="160"/>
      <c r="H345" s="160"/>
      <c r="I345" s="160"/>
      <c r="J345" s="160"/>
      <c r="K345" s="160"/>
      <c r="X345" s="13"/>
      <c r="Y345" s="13"/>
      <c r="Z345" s="13"/>
      <c r="AA345" s="13"/>
      <c r="AB345" s="13"/>
    </row>
    <row r="346" spans="2:28" x14ac:dyDescent="0.3">
      <c r="B346" s="160"/>
      <c r="C346" s="160"/>
      <c r="D346" s="160" t="s">
        <v>635</v>
      </c>
      <c r="E346" s="160"/>
      <c r="F346" s="160"/>
      <c r="G346" s="160"/>
      <c r="H346" s="160"/>
      <c r="I346" s="160"/>
      <c r="J346" s="160"/>
      <c r="K346" s="160"/>
      <c r="X346" s="13"/>
      <c r="Y346" s="13"/>
      <c r="Z346" s="13"/>
      <c r="AA346" s="13"/>
      <c r="AB346" s="13"/>
    </row>
    <row r="347" spans="2:28" x14ac:dyDescent="0.3">
      <c r="B347" s="160"/>
      <c r="C347" s="160"/>
      <c r="D347" s="160" t="s">
        <v>636</v>
      </c>
      <c r="E347" s="160"/>
      <c r="F347" s="160"/>
      <c r="G347" s="160"/>
      <c r="H347" s="160"/>
      <c r="I347" s="160"/>
      <c r="J347" s="160"/>
      <c r="K347" s="160"/>
      <c r="X347" s="13"/>
      <c r="Y347" s="13"/>
      <c r="Z347" s="13"/>
      <c r="AA347" s="13"/>
      <c r="AB347" s="13"/>
    </row>
    <row r="348" spans="2:28" x14ac:dyDescent="0.3">
      <c r="B348" s="160"/>
      <c r="C348" s="160"/>
      <c r="D348" s="160" t="s">
        <v>637</v>
      </c>
      <c r="E348" s="160"/>
      <c r="F348" s="160"/>
      <c r="G348" s="160"/>
      <c r="H348" s="160"/>
      <c r="I348" s="160"/>
      <c r="J348" s="160"/>
      <c r="K348" s="160"/>
      <c r="X348" s="13"/>
      <c r="Y348" s="13"/>
      <c r="Z348" s="13"/>
      <c r="AA348" s="13"/>
      <c r="AB348" s="13"/>
    </row>
    <row r="349" spans="2:28" x14ac:dyDescent="0.3">
      <c r="B349" s="160"/>
      <c r="C349" s="160"/>
      <c r="D349" s="160" t="s">
        <v>638</v>
      </c>
      <c r="E349" s="160"/>
      <c r="F349" s="160"/>
      <c r="G349" s="160"/>
      <c r="H349" s="160"/>
      <c r="I349" s="160"/>
      <c r="J349" s="160"/>
      <c r="K349" s="160"/>
      <c r="X349" s="13"/>
      <c r="Y349" s="13"/>
      <c r="Z349" s="13"/>
      <c r="AA349" s="13"/>
      <c r="AB349" s="13"/>
    </row>
    <row r="350" spans="2:28" x14ac:dyDescent="0.3">
      <c r="B350" s="160"/>
      <c r="C350" s="160"/>
      <c r="D350" s="160" t="s">
        <v>639</v>
      </c>
      <c r="E350" s="160"/>
      <c r="F350" s="160"/>
      <c r="G350" s="160"/>
      <c r="H350" s="160"/>
      <c r="I350" s="160"/>
      <c r="J350" s="160"/>
      <c r="K350" s="160"/>
      <c r="X350" s="13"/>
      <c r="Y350" s="13"/>
      <c r="Z350" s="13"/>
      <c r="AA350" s="13"/>
      <c r="AB350" s="13"/>
    </row>
    <row r="351" spans="2:28" x14ac:dyDescent="0.3">
      <c r="B351" s="160"/>
      <c r="C351" s="160"/>
      <c r="D351" s="160" t="s">
        <v>640</v>
      </c>
      <c r="E351" s="160"/>
      <c r="F351" s="160"/>
      <c r="G351" s="160"/>
      <c r="H351" s="160"/>
      <c r="I351" s="160"/>
      <c r="J351" s="160"/>
      <c r="K351" s="160"/>
      <c r="X351" s="13"/>
      <c r="Y351" s="13"/>
      <c r="Z351" s="13"/>
      <c r="AA351" s="13"/>
      <c r="AB351" s="13"/>
    </row>
    <row r="352" spans="2:28" x14ac:dyDescent="0.3">
      <c r="B352" s="160"/>
      <c r="C352" s="160"/>
      <c r="D352" s="160" t="s">
        <v>641</v>
      </c>
      <c r="E352" s="160"/>
      <c r="F352" s="160"/>
      <c r="G352" s="160"/>
      <c r="H352" s="160"/>
      <c r="I352" s="160"/>
      <c r="J352" s="160"/>
      <c r="K352" s="160"/>
      <c r="X352" s="13"/>
      <c r="Y352" s="13"/>
      <c r="Z352" s="13"/>
      <c r="AA352" s="13"/>
      <c r="AB352" s="13"/>
    </row>
    <row r="353" spans="2:28" x14ac:dyDescent="0.3">
      <c r="B353" s="160"/>
      <c r="C353" s="160"/>
      <c r="D353" s="160" t="s">
        <v>642</v>
      </c>
      <c r="E353" s="160"/>
      <c r="F353" s="160"/>
      <c r="G353" s="160"/>
      <c r="H353" s="160"/>
      <c r="I353" s="160"/>
      <c r="J353" s="160"/>
      <c r="K353" s="160"/>
      <c r="X353" s="13"/>
      <c r="Y353" s="13"/>
      <c r="Z353" s="13"/>
      <c r="AA353" s="13"/>
      <c r="AB353" s="13"/>
    </row>
    <row r="354" spans="2:28" x14ac:dyDescent="0.3">
      <c r="B354" s="160"/>
      <c r="C354" s="160"/>
      <c r="D354" s="160" t="s">
        <v>643</v>
      </c>
      <c r="E354" s="160"/>
      <c r="F354" s="160"/>
      <c r="G354" s="160"/>
      <c r="H354" s="160"/>
      <c r="I354" s="160"/>
      <c r="J354" s="160"/>
      <c r="K354" s="160"/>
      <c r="X354" s="13"/>
      <c r="Y354" s="13"/>
      <c r="Z354" s="13"/>
      <c r="AA354" s="13"/>
      <c r="AB354" s="13"/>
    </row>
    <row r="355" spans="2:28" x14ac:dyDescent="0.3">
      <c r="B355" s="160"/>
      <c r="C355" s="160"/>
      <c r="D355" s="160" t="s">
        <v>644</v>
      </c>
      <c r="E355" s="160"/>
      <c r="F355" s="160"/>
      <c r="G355" s="160"/>
      <c r="H355" s="160"/>
      <c r="I355" s="160"/>
      <c r="J355" s="160"/>
      <c r="K355" s="160"/>
    </row>
    <row r="356" spans="2:28" x14ac:dyDescent="0.3">
      <c r="B356" s="160"/>
      <c r="C356" s="160"/>
      <c r="D356" s="160" t="s">
        <v>645</v>
      </c>
      <c r="E356" s="160"/>
      <c r="F356" s="160"/>
      <c r="G356" s="160"/>
      <c r="H356" s="160"/>
      <c r="I356" s="160"/>
      <c r="J356" s="160"/>
      <c r="K356" s="160"/>
    </row>
    <row r="357" spans="2:28" x14ac:dyDescent="0.3">
      <c r="B357" s="160"/>
      <c r="C357" s="160"/>
      <c r="D357" s="160" t="s">
        <v>646</v>
      </c>
      <c r="E357" s="160"/>
      <c r="F357" s="160"/>
      <c r="G357" s="160"/>
      <c r="H357" s="160"/>
      <c r="I357" s="160"/>
      <c r="J357" s="160"/>
      <c r="K357" s="160"/>
    </row>
    <row r="358" spans="2:28" x14ac:dyDescent="0.3">
      <c r="B358" s="160"/>
      <c r="C358" s="160"/>
      <c r="D358" s="160" t="s">
        <v>647</v>
      </c>
      <c r="E358" s="160"/>
      <c r="F358" s="160"/>
      <c r="G358" s="160"/>
      <c r="H358" s="160"/>
      <c r="I358" s="160"/>
      <c r="J358" s="160"/>
      <c r="K358" s="160"/>
    </row>
    <row r="359" spans="2:28" x14ac:dyDescent="0.3">
      <c r="B359" s="160"/>
      <c r="C359" s="160"/>
      <c r="D359" s="160" t="s">
        <v>648</v>
      </c>
      <c r="E359" s="160"/>
      <c r="F359" s="160"/>
      <c r="G359" s="160"/>
      <c r="H359" s="160"/>
      <c r="I359" s="160"/>
      <c r="J359" s="160"/>
      <c r="K359" s="160"/>
    </row>
    <row r="360" spans="2:28" x14ac:dyDescent="0.3">
      <c r="B360" s="160"/>
      <c r="C360" s="160"/>
      <c r="D360" s="160" t="s">
        <v>649</v>
      </c>
      <c r="E360" s="160"/>
      <c r="F360" s="160"/>
      <c r="G360" s="160"/>
      <c r="H360" s="160"/>
      <c r="I360" s="160"/>
      <c r="J360" s="160"/>
      <c r="K360" s="160"/>
    </row>
    <row r="361" spans="2:28" x14ac:dyDescent="0.3">
      <c r="B361" s="160"/>
      <c r="C361" s="160"/>
      <c r="D361" s="160" t="s">
        <v>650</v>
      </c>
      <c r="E361" s="160"/>
      <c r="F361" s="160"/>
      <c r="G361" s="160"/>
      <c r="H361" s="160"/>
      <c r="I361" s="160"/>
      <c r="J361" s="160"/>
      <c r="K361" s="160"/>
    </row>
    <row r="362" spans="2:28" x14ac:dyDescent="0.3">
      <c r="B362" s="160"/>
      <c r="C362" s="160"/>
      <c r="D362" s="160" t="s">
        <v>651</v>
      </c>
      <c r="E362" s="160"/>
      <c r="F362" s="160"/>
      <c r="G362" s="160"/>
      <c r="H362" s="160"/>
      <c r="I362" s="160"/>
      <c r="J362" s="160"/>
      <c r="K362" s="160"/>
    </row>
    <row r="363" spans="2:28" x14ac:dyDescent="0.3">
      <c r="B363" s="160"/>
      <c r="C363" s="160"/>
      <c r="D363" s="160" t="s">
        <v>652</v>
      </c>
      <c r="E363" s="160"/>
      <c r="F363" s="160"/>
      <c r="G363" s="160"/>
      <c r="H363" s="160"/>
      <c r="I363" s="160"/>
      <c r="J363" s="160"/>
      <c r="K363" s="160"/>
    </row>
    <row r="364" spans="2:28" x14ac:dyDescent="0.3">
      <c r="B364" s="160"/>
      <c r="C364" s="160"/>
      <c r="D364" s="160" t="s">
        <v>653</v>
      </c>
      <c r="E364" s="160"/>
      <c r="F364" s="160"/>
      <c r="G364" s="160"/>
      <c r="H364" s="160"/>
      <c r="I364" s="160"/>
      <c r="J364" s="160"/>
      <c r="K364" s="160"/>
    </row>
    <row r="365" spans="2:28" x14ac:dyDescent="0.3">
      <c r="B365" s="160"/>
      <c r="C365" s="160"/>
      <c r="D365" s="160" t="s">
        <v>654</v>
      </c>
      <c r="E365" s="160"/>
      <c r="F365" s="160"/>
      <c r="G365" s="160"/>
      <c r="H365" s="160"/>
      <c r="I365" s="160"/>
      <c r="J365" s="160"/>
      <c r="K365" s="160"/>
    </row>
    <row r="366" spans="2:28" x14ac:dyDescent="0.3">
      <c r="B366" s="160"/>
      <c r="C366" s="160"/>
      <c r="D366" s="160" t="s">
        <v>655</v>
      </c>
      <c r="E366" s="160"/>
      <c r="F366" s="160"/>
      <c r="G366" s="160"/>
      <c r="H366" s="160"/>
      <c r="I366" s="160"/>
      <c r="J366" s="160"/>
      <c r="K366" s="160"/>
    </row>
    <row r="367" spans="2:28" x14ac:dyDescent="0.3">
      <c r="B367" s="160"/>
      <c r="C367" s="160"/>
      <c r="D367" s="160" t="s">
        <v>656</v>
      </c>
      <c r="E367" s="160"/>
      <c r="F367" s="160"/>
      <c r="G367" s="160"/>
      <c r="H367" s="160"/>
      <c r="I367" s="160"/>
      <c r="J367" s="160"/>
      <c r="K367" s="160"/>
    </row>
    <row r="368" spans="2:28" x14ac:dyDescent="0.3">
      <c r="B368" s="160"/>
      <c r="C368" s="160"/>
      <c r="D368" s="160" t="s">
        <v>657</v>
      </c>
      <c r="E368" s="160"/>
      <c r="F368" s="160"/>
      <c r="G368" s="160"/>
      <c r="H368" s="160"/>
      <c r="I368" s="160"/>
      <c r="J368" s="160"/>
      <c r="K368" s="160"/>
    </row>
    <row r="369" spans="2:11" x14ac:dyDescent="0.3">
      <c r="B369" s="160"/>
      <c r="C369" s="160"/>
      <c r="D369" s="160" t="s">
        <v>658</v>
      </c>
      <c r="E369" s="160"/>
      <c r="F369" s="160"/>
      <c r="G369" s="160"/>
      <c r="H369" s="160"/>
      <c r="I369" s="160"/>
      <c r="J369" s="160"/>
      <c r="K369" s="160"/>
    </row>
    <row r="370" spans="2:11" x14ac:dyDescent="0.3">
      <c r="B370" s="160"/>
      <c r="C370" s="160"/>
      <c r="D370" s="160" t="s">
        <v>659</v>
      </c>
      <c r="E370" s="160"/>
      <c r="F370" s="160"/>
      <c r="G370" s="160"/>
      <c r="H370" s="160"/>
      <c r="I370" s="160"/>
      <c r="J370" s="160"/>
      <c r="K370" s="160"/>
    </row>
    <row r="371" spans="2:11" x14ac:dyDescent="0.3">
      <c r="B371" s="160"/>
      <c r="C371" s="160"/>
      <c r="D371" s="160" t="s">
        <v>660</v>
      </c>
      <c r="E371" s="160"/>
      <c r="F371" s="160"/>
      <c r="G371" s="160"/>
      <c r="H371" s="160"/>
      <c r="I371" s="160"/>
      <c r="J371" s="160"/>
      <c r="K371" s="160"/>
    </row>
    <row r="372" spans="2:11" x14ac:dyDescent="0.3">
      <c r="B372" s="160"/>
      <c r="C372" s="160"/>
      <c r="D372" s="160" t="s">
        <v>661</v>
      </c>
      <c r="E372" s="160"/>
      <c r="F372" s="160"/>
      <c r="G372" s="160"/>
      <c r="H372" s="160"/>
      <c r="I372" s="160"/>
      <c r="J372" s="160"/>
      <c r="K372" s="160"/>
    </row>
    <row r="373" spans="2:11" x14ac:dyDescent="0.3">
      <c r="B373" s="160"/>
      <c r="C373" s="160"/>
      <c r="D373" s="160" t="s">
        <v>662</v>
      </c>
      <c r="E373" s="160"/>
      <c r="F373" s="160"/>
      <c r="G373" s="160"/>
      <c r="H373" s="160"/>
      <c r="I373" s="160"/>
      <c r="J373" s="160"/>
      <c r="K373" s="160"/>
    </row>
    <row r="374" spans="2:11" x14ac:dyDescent="0.3">
      <c r="B374" s="160"/>
      <c r="C374" s="160"/>
      <c r="D374" s="160" t="s">
        <v>663</v>
      </c>
      <c r="E374" s="160"/>
      <c r="F374" s="160"/>
      <c r="G374" s="160"/>
      <c r="H374" s="160"/>
      <c r="I374" s="160"/>
      <c r="J374" s="160"/>
      <c r="K374" s="160"/>
    </row>
    <row r="375" spans="2:11" x14ac:dyDescent="0.3">
      <c r="B375" s="160"/>
      <c r="C375" s="160"/>
      <c r="D375" s="160" t="s">
        <v>664</v>
      </c>
      <c r="E375" s="160"/>
      <c r="F375" s="160"/>
      <c r="G375" s="160"/>
      <c r="H375" s="160"/>
      <c r="I375" s="160"/>
      <c r="J375" s="160"/>
      <c r="K375" s="160"/>
    </row>
    <row r="376" spans="2:11" x14ac:dyDescent="0.3">
      <c r="B376" s="160"/>
      <c r="C376" s="160"/>
      <c r="D376" s="160" t="s">
        <v>665</v>
      </c>
      <c r="E376" s="160"/>
      <c r="F376" s="160"/>
      <c r="G376" s="160"/>
      <c r="H376" s="160"/>
      <c r="I376" s="160"/>
      <c r="J376" s="160"/>
      <c r="K376" s="160"/>
    </row>
    <row r="377" spans="2:11" x14ac:dyDescent="0.3">
      <c r="B377" s="160"/>
      <c r="C377" s="160"/>
      <c r="D377" s="160" t="s">
        <v>666</v>
      </c>
      <c r="E377" s="160"/>
      <c r="F377" s="160"/>
      <c r="G377" s="160"/>
      <c r="H377" s="160"/>
      <c r="I377" s="160"/>
      <c r="J377" s="160"/>
      <c r="K377" s="160"/>
    </row>
    <row r="378" spans="2:11" x14ac:dyDescent="0.3">
      <c r="B378" s="160"/>
      <c r="C378" s="160"/>
      <c r="D378" s="160" t="s">
        <v>667</v>
      </c>
      <c r="E378" s="160"/>
      <c r="F378" s="160"/>
      <c r="G378" s="160"/>
      <c r="H378" s="160"/>
      <c r="I378" s="160"/>
      <c r="J378" s="160"/>
      <c r="K378" s="160"/>
    </row>
    <row r="379" spans="2:11" x14ac:dyDescent="0.3">
      <c r="B379" s="160"/>
      <c r="C379" s="160"/>
      <c r="D379" s="160" t="s">
        <v>668</v>
      </c>
      <c r="E379" s="160"/>
      <c r="F379" s="160"/>
      <c r="G379" s="160"/>
      <c r="H379" s="160"/>
      <c r="I379" s="160"/>
      <c r="J379" s="160"/>
      <c r="K379" s="160"/>
    </row>
    <row r="380" spans="2:11" x14ac:dyDescent="0.3">
      <c r="B380" s="160"/>
      <c r="C380" s="160"/>
      <c r="D380" s="160" t="s">
        <v>669</v>
      </c>
      <c r="E380" s="160"/>
      <c r="F380" s="160"/>
      <c r="G380" s="160"/>
      <c r="H380" s="160"/>
      <c r="I380" s="160"/>
      <c r="J380" s="160"/>
      <c r="K380" s="160"/>
    </row>
    <row r="381" spans="2:11" x14ac:dyDescent="0.3">
      <c r="B381" s="160"/>
      <c r="C381" s="160"/>
      <c r="D381" s="160" t="s">
        <v>670</v>
      </c>
      <c r="E381" s="160"/>
      <c r="F381" s="160"/>
      <c r="G381" s="160"/>
      <c r="H381" s="160"/>
      <c r="I381" s="160"/>
      <c r="J381" s="160"/>
      <c r="K381" s="160"/>
    </row>
    <row r="382" spans="2:11" x14ac:dyDescent="0.3">
      <c r="B382" s="160"/>
      <c r="C382" s="160"/>
      <c r="D382" s="160" t="s">
        <v>671</v>
      </c>
      <c r="E382" s="160"/>
      <c r="F382" s="160"/>
      <c r="G382" s="160"/>
      <c r="H382" s="160"/>
      <c r="I382" s="160"/>
      <c r="J382" s="160"/>
      <c r="K382" s="160"/>
    </row>
    <row r="383" spans="2:11" x14ac:dyDescent="0.3">
      <c r="B383" s="160"/>
      <c r="C383" s="160"/>
      <c r="D383" s="160" t="s">
        <v>672</v>
      </c>
      <c r="E383" s="160"/>
      <c r="F383" s="160"/>
      <c r="G383" s="160"/>
      <c r="H383" s="160"/>
      <c r="I383" s="160"/>
      <c r="J383" s="160"/>
      <c r="K383" s="160"/>
    </row>
  </sheetData>
  <mergeCells count="362">
    <mergeCell ref="K218:M218"/>
    <mergeCell ref="O218:Q218"/>
    <mergeCell ref="K219:M219"/>
    <mergeCell ref="O219:Q219"/>
    <mergeCell ref="K220:M220"/>
    <mergeCell ref="O220:Q220"/>
    <mergeCell ref="K221:M221"/>
    <mergeCell ref="O221:Q221"/>
    <mergeCell ref="K222:M222"/>
    <mergeCell ref="O222:Q222"/>
    <mergeCell ref="K211:M211"/>
    <mergeCell ref="O211:Q211"/>
    <mergeCell ref="K212:M212"/>
    <mergeCell ref="O212:Q212"/>
    <mergeCell ref="K213:M213"/>
    <mergeCell ref="O213:Q213"/>
    <mergeCell ref="K214:M214"/>
    <mergeCell ref="O214:Q214"/>
    <mergeCell ref="K215:M215"/>
    <mergeCell ref="O215:Q215"/>
    <mergeCell ref="K206:M206"/>
    <mergeCell ref="O206:Q206"/>
    <mergeCell ref="K207:M207"/>
    <mergeCell ref="O207:Q207"/>
    <mergeCell ref="K208:M208"/>
    <mergeCell ref="O208:Q208"/>
    <mergeCell ref="K209:M209"/>
    <mergeCell ref="O209:Q209"/>
    <mergeCell ref="K210:M210"/>
    <mergeCell ref="O210:Q210"/>
    <mergeCell ref="D198:Q200"/>
    <mergeCell ref="K188:M188"/>
    <mergeCell ref="O188:Q188"/>
    <mergeCell ref="K189:M189"/>
    <mergeCell ref="O189:Q189"/>
    <mergeCell ref="K190:M190"/>
    <mergeCell ref="O190:Q190"/>
    <mergeCell ref="K184:M184"/>
    <mergeCell ref="O184:Q184"/>
    <mergeCell ref="K186:M186"/>
    <mergeCell ref="O186:Q186"/>
    <mergeCell ref="K187:M187"/>
    <mergeCell ref="O187:Q187"/>
    <mergeCell ref="K191:M191"/>
    <mergeCell ref="O191:Q191"/>
    <mergeCell ref="R175:S175"/>
    <mergeCell ref="H176:J176"/>
    <mergeCell ref="K176:M176"/>
    <mergeCell ref="O176:Q176"/>
    <mergeCell ref="R179:S179"/>
    <mergeCell ref="K183:M183"/>
    <mergeCell ref="O183:Q183"/>
    <mergeCell ref="K173:M173"/>
    <mergeCell ref="O173:Q173"/>
    <mergeCell ref="R173:S173"/>
    <mergeCell ref="K174:M174"/>
    <mergeCell ref="O174:Q174"/>
    <mergeCell ref="R174:S174"/>
    <mergeCell ref="R177:S177"/>
    <mergeCell ref="K178:M178"/>
    <mergeCell ref="O178:Q178"/>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R160:S160"/>
    <mergeCell ref="H161:J161"/>
    <mergeCell ref="K161:M161"/>
    <mergeCell ref="O161:Q161"/>
    <mergeCell ref="R161:S161"/>
    <mergeCell ref="H162:J162"/>
    <mergeCell ref="K162:M162"/>
    <mergeCell ref="O162:Q162"/>
    <mergeCell ref="R162:S162"/>
    <mergeCell ref="H158:J158"/>
    <mergeCell ref="K158:M158"/>
    <mergeCell ref="O158:Q158"/>
    <mergeCell ref="H160:J160"/>
    <mergeCell ref="K160:M160"/>
    <mergeCell ref="O160:Q160"/>
    <mergeCell ref="K150:M150"/>
    <mergeCell ref="O150:Q150"/>
    <mergeCell ref="K153:M153"/>
    <mergeCell ref="O153:Q153"/>
    <mergeCell ref="K157:M157"/>
    <mergeCell ref="O157:Q157"/>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I140:J140"/>
    <mergeCell ref="K140:M140"/>
    <mergeCell ref="O140:Q140"/>
    <mergeCell ref="R140:S140"/>
    <mergeCell ref="K141:M141"/>
    <mergeCell ref="O141:Q141"/>
    <mergeCell ref="I137:J137"/>
    <mergeCell ref="K137:M137"/>
    <mergeCell ref="O137:Q137"/>
    <mergeCell ref="I138:J138"/>
    <mergeCell ref="K138:M138"/>
    <mergeCell ref="O138:Q138"/>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31:J131"/>
    <mergeCell ref="K131:M131"/>
    <mergeCell ref="O131:Q131"/>
    <mergeCell ref="I132:J132"/>
    <mergeCell ref="K132:M132"/>
    <mergeCell ref="O132:Q132"/>
    <mergeCell ref="I129:J129"/>
    <mergeCell ref="K129:M129"/>
    <mergeCell ref="O129:Q129"/>
    <mergeCell ref="I130:J130"/>
    <mergeCell ref="K130:M130"/>
    <mergeCell ref="O130:Q130"/>
    <mergeCell ref="K126:M126"/>
    <mergeCell ref="O126:Q126"/>
    <mergeCell ref="I128:J128"/>
    <mergeCell ref="K128:M128"/>
    <mergeCell ref="O128:Q128"/>
    <mergeCell ref="R128:S128"/>
    <mergeCell ref="K123:M123"/>
    <mergeCell ref="O123:Q123"/>
    <mergeCell ref="K124:M124"/>
    <mergeCell ref="O124:Q124"/>
    <mergeCell ref="K125:M125"/>
    <mergeCell ref="O125:Q125"/>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R112:S112"/>
    <mergeCell ref="K113:M113"/>
    <mergeCell ref="O113:Q113"/>
    <mergeCell ref="K114:M114"/>
    <mergeCell ref="O114:Q114"/>
    <mergeCell ref="K115:M115"/>
    <mergeCell ref="O115:Q115"/>
    <mergeCell ref="K109:M109"/>
    <mergeCell ref="O109:Q109"/>
    <mergeCell ref="K110:M110"/>
    <mergeCell ref="O110:Q110"/>
    <mergeCell ref="I112:J112"/>
    <mergeCell ref="K112:M112"/>
    <mergeCell ref="O112:Q112"/>
    <mergeCell ref="K106:M106"/>
    <mergeCell ref="O106:Q106"/>
    <mergeCell ref="K107:M107"/>
    <mergeCell ref="O107:Q107"/>
    <mergeCell ref="K108:M108"/>
    <mergeCell ref="O108:Q108"/>
    <mergeCell ref="I104:J104"/>
    <mergeCell ref="K104:M104"/>
    <mergeCell ref="O104:Q104"/>
    <mergeCell ref="R104:S104"/>
    <mergeCell ref="I105:J105"/>
    <mergeCell ref="K105:M105"/>
    <mergeCell ref="O105:Q105"/>
    <mergeCell ref="R105:S105"/>
    <mergeCell ref="R101:S101"/>
    <mergeCell ref="K102:M102"/>
    <mergeCell ref="O102:Q102"/>
    <mergeCell ref="K103:M103"/>
    <mergeCell ref="O103:Q103"/>
    <mergeCell ref="R103:S103"/>
    <mergeCell ref="K99:M99"/>
    <mergeCell ref="O99:Q99"/>
    <mergeCell ref="K100:M100"/>
    <mergeCell ref="O100:Q100"/>
    <mergeCell ref="K101:M101"/>
    <mergeCell ref="O101:Q101"/>
    <mergeCell ref="R95:S95"/>
    <mergeCell ref="K96:M96"/>
    <mergeCell ref="O96:Q96"/>
    <mergeCell ref="K97:M97"/>
    <mergeCell ref="O97:Q97"/>
    <mergeCell ref="K98:M98"/>
    <mergeCell ref="O98:Q98"/>
    <mergeCell ref="K93:M93"/>
    <mergeCell ref="O93:Q93"/>
    <mergeCell ref="K94:M94"/>
    <mergeCell ref="O94:Q94"/>
    <mergeCell ref="K95:M95"/>
    <mergeCell ref="O95:Q95"/>
    <mergeCell ref="K90:M90"/>
    <mergeCell ref="O90:Q90"/>
    <mergeCell ref="K91:M91"/>
    <mergeCell ref="O91:Q91"/>
    <mergeCell ref="K92:M92"/>
    <mergeCell ref="O92:Q92"/>
    <mergeCell ref="K87:M87"/>
    <mergeCell ref="O87:Q87"/>
    <mergeCell ref="K88:M88"/>
    <mergeCell ref="O88:Q88"/>
    <mergeCell ref="K89:M89"/>
    <mergeCell ref="O89:Q89"/>
    <mergeCell ref="I85:J85"/>
    <mergeCell ref="K85:M85"/>
    <mergeCell ref="O85:Q85"/>
    <mergeCell ref="R85:S85"/>
    <mergeCell ref="I86:J86"/>
    <mergeCell ref="K86:M86"/>
    <mergeCell ref="O86:Q86"/>
    <mergeCell ref="R86:S86"/>
    <mergeCell ref="I83:J83"/>
    <mergeCell ref="K83:M83"/>
    <mergeCell ref="O83:Q83"/>
    <mergeCell ref="I84:J84"/>
    <mergeCell ref="K84:M84"/>
    <mergeCell ref="O84:Q84"/>
    <mergeCell ref="I81:J81"/>
    <mergeCell ref="K81:M81"/>
    <mergeCell ref="O81:Q81"/>
    <mergeCell ref="I82:J82"/>
    <mergeCell ref="K82:M82"/>
    <mergeCell ref="O82:Q82"/>
    <mergeCell ref="I79:J79"/>
    <mergeCell ref="K79:M79"/>
    <mergeCell ref="O79:Q79"/>
    <mergeCell ref="R79:S79"/>
    <mergeCell ref="I80:J80"/>
    <mergeCell ref="K80:M80"/>
    <mergeCell ref="O80:Q80"/>
    <mergeCell ref="R80:S80"/>
    <mergeCell ref="R76:S76"/>
    <mergeCell ref="K77:M77"/>
    <mergeCell ref="O77:Q77"/>
    <mergeCell ref="R77:S77"/>
    <mergeCell ref="I78:J78"/>
    <mergeCell ref="K78:M78"/>
    <mergeCell ref="O78:Q78"/>
    <mergeCell ref="K74:M74"/>
    <mergeCell ref="O74:Q74"/>
    <mergeCell ref="I75:J75"/>
    <mergeCell ref="K75:M75"/>
    <mergeCell ref="O75:Q75"/>
    <mergeCell ref="I76:J76"/>
    <mergeCell ref="K76:M76"/>
    <mergeCell ref="O76:Q76"/>
    <mergeCell ref="P59:S59"/>
    <mergeCell ref="K64:M64"/>
    <mergeCell ref="O64:Q64"/>
    <mergeCell ref="K67:M67"/>
    <mergeCell ref="O67:Q67"/>
    <mergeCell ref="M70:N70"/>
    <mergeCell ref="P70:Q70"/>
    <mergeCell ref="K65:M65"/>
    <mergeCell ref="K66:M66"/>
    <mergeCell ref="D57:I57"/>
    <mergeCell ref="J57:K57"/>
    <mergeCell ref="D58:I58"/>
    <mergeCell ref="J58:K58"/>
    <mergeCell ref="J59:K59"/>
    <mergeCell ref="M59:N59"/>
    <mergeCell ref="D54:I54"/>
    <mergeCell ref="J54:K54"/>
    <mergeCell ref="D55:I55"/>
    <mergeCell ref="J55:K55"/>
    <mergeCell ref="D56:I56"/>
    <mergeCell ref="J56:K56"/>
    <mergeCell ref="P29:Q29"/>
    <mergeCell ref="P30:Q30"/>
    <mergeCell ref="D51:F51"/>
    <mergeCell ref="J51:K51"/>
    <mergeCell ref="D52:I52"/>
    <mergeCell ref="J52:K52"/>
    <mergeCell ref="D53:I53"/>
    <mergeCell ref="J53:K5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E5:Q6"/>
    <mergeCell ref="P43:S43"/>
    <mergeCell ref="H44:I44"/>
    <mergeCell ref="J44:K44"/>
    <mergeCell ref="M44:N44"/>
    <mergeCell ref="P44:S44"/>
    <mergeCell ref="J45:K45"/>
    <mergeCell ref="M45:N45"/>
    <mergeCell ref="J41:K41"/>
    <mergeCell ref="M41:N41"/>
    <mergeCell ref="J42:K42"/>
    <mergeCell ref="M42:N42"/>
    <mergeCell ref="H43:I43"/>
    <mergeCell ref="J43:K43"/>
    <mergeCell ref="M43:N43"/>
    <mergeCell ref="P33:Q33"/>
    <mergeCell ref="F35:H35"/>
    <mergeCell ref="F36:H36"/>
    <mergeCell ref="P36:Q36"/>
    <mergeCell ref="F37:H37"/>
    <mergeCell ref="J40:K40"/>
    <mergeCell ref="F26:H26"/>
    <mergeCell ref="P27:Q27"/>
    <mergeCell ref="P28:Q28"/>
  </mergeCells>
  <dataValidations count="18">
    <dataValidation type="custom" errorStyle="information" allowBlank="1" showInputMessage="1" showErrorMessage="1" error="The cell allows only numeric input" sqref="K64:K67 L67:M67" xr:uid="{C93B280C-D8C2-42DC-8AA7-D69CC61B59C0}">
      <formula1>IF(ISNUMBER(K64), K64, "")</formula1>
    </dataValidation>
    <dataValidation errorStyle="information" allowBlank="1" showInputMessage="1" showErrorMessage="1" error="The cell allows only numeric input" sqref="J43:K43 J46:K47" xr:uid="{B7E58243-82A3-47FD-A5C7-8DF3F5A35D33}"/>
    <dataValidation type="custom" allowBlank="1" showInputMessage="1" showErrorMessage="1" sqref="F29:F30" xr:uid="{5354C986-0E20-42FF-AF62-A3E33A8487DB}">
      <formula1>IF(OR(ISNUMBER(F29), F29=0), F29, "")</formula1>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K184:M184 O184:Q184" xr:uid="{5D325E42-6825-455E-8F35-4893EC83D651}">
      <formula1>0</formula1>
    </dataValidation>
    <dataValidation type="whole" errorStyle="information" allowBlank="1" showInputMessage="1" showErrorMessage="1" errorTitle="Runways" error="Please indicate the number of runways (e.g. 1, 2, 3, 4, etc.)" sqref="J52:K52" xr:uid="{3CD7813D-D34A-4D1A-84A6-386129407738}">
      <formula1>1</formula1>
      <formula2>60</formula2>
    </dataValidation>
    <dataValidation type="whole" errorStyle="information" allowBlank="1" showInputMessage="1" showErrorMessage="1" errorTitle="Air bridge gates" error="Please indicate the number of contact gates equiped with an air bridge" sqref="J53:K53" xr:uid="{B0D8E3A7-4DC4-46A2-84BF-67D308CBE8D8}">
      <formula1>0</formula1>
      <formula2>10000</formula2>
    </dataValidation>
    <dataValidation type="whole" errorStyle="information" allowBlank="1" showInputMessage="1" showErrorMessage="1" errorTitle="Numerical input" error="Please enter as a whole number" sqref="J54:K54" xr:uid="{00E910B0-318C-4865-87D7-BE549387FCA8}">
      <formula1>0</formula1>
      <formula2>1000000</formula2>
    </dataValidation>
    <dataValidation allowBlank="1" showErrorMessage="1" sqref="K80:M80 O80:Q80" xr:uid="{9081293D-1BB1-466C-9EA3-EC3443BD70BF}"/>
    <dataValidation type="list" allowBlank="1" showInputMessage="1" showErrorMessage="1" sqref="F35:H35" xr:uid="{141ABD81-E05E-40CD-9FDF-3612750E90BC}">
      <formula1>$B$228:$B$233</formula1>
    </dataValidation>
    <dataValidation type="list" allowBlank="1" showInputMessage="1" showErrorMessage="1" sqref="F36:H36" xr:uid="{6FDEBDDB-22CF-4E25-8E58-B4591C467241}">
      <formula1>$C$228:$C$237</formula1>
    </dataValidation>
    <dataValidation type="list" allowBlank="1" showInputMessage="1" showErrorMessage="1" sqref="F37:H37" xr:uid="{E0A1E824-2519-43F2-859E-379791C50105}">
      <formula1>$D$228:$D$383</formula1>
    </dataValidation>
    <dataValidation type="list" allowBlank="1" showInputMessage="1" showErrorMessage="1" sqref="P27:Q27" xr:uid="{917916BC-95C8-422F-A8A2-C1F22955C2A7}">
      <formula1>$F$228:$F$230</formula1>
    </dataValidation>
    <dataValidation type="list" allowBlank="1" showInputMessage="1" showErrorMessage="1" sqref="P28:Q28" xr:uid="{69A57B15-153A-4860-829E-2C349BF5F7DA}">
      <formula1>$G$228:$G$234</formula1>
    </dataValidation>
    <dataValidation type="list" allowBlank="1" showInputMessage="1" showErrorMessage="1" sqref="P29:Q29" xr:uid="{9779E7CD-FD76-464A-B765-42F811783498}">
      <formula1>$H$228:$H$232</formula1>
    </dataValidation>
    <dataValidation type="list" allowBlank="1" showInputMessage="1" showErrorMessage="1" sqref="P30:Q30" xr:uid="{03713EFA-D567-495B-BA30-D166C0C96E2B}">
      <formula1>$I$228:$I$232</formula1>
    </dataValidation>
    <dataValidation type="list" allowBlank="1" showInputMessage="1" showErrorMessage="1" sqref="P36:Q36" xr:uid="{56F39422-5037-4895-A233-5BB8FBFA141C}">
      <formula1>$J$228:$J$229</formula1>
    </dataValidation>
    <dataValidation type="list" allowBlank="1" showInputMessage="1" showErrorMessage="1" sqref="M43:N49" xr:uid="{932AD1A8-2CDA-4A01-B60A-831121C4900B}">
      <formula1>$E$228:$E$234</formula1>
    </dataValidation>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3A82FC50-B6D6-4A4F-A623-F22E7C4E0A76}">
      <formula1>K104</formula1>
      <formula2>0</formula2>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AE13C-EEC6-4F5A-B4BB-EB15AA309685}">
  <sheetPr>
    <tabColor rgb="FFFF0000"/>
  </sheetPr>
  <dimension ref="A1:HE6"/>
  <sheetViews>
    <sheetView zoomScaleNormal="100" workbookViewId="0">
      <selection sqref="A1:XFD1"/>
    </sheetView>
  </sheetViews>
  <sheetFormatPr defaultColWidth="8.26953125" defaultRowHeight="14.5" x14ac:dyDescent="0.35"/>
  <cols>
    <col min="1" max="1" width="12.81640625" style="145" customWidth="1"/>
    <col min="2" max="2" width="20.26953125" style="145" customWidth="1"/>
    <col min="3" max="3" width="9.81640625" style="145" customWidth="1"/>
    <col min="4" max="4" width="22.81640625" style="145" customWidth="1"/>
    <col min="5" max="5" width="26.1796875" style="145" customWidth="1"/>
    <col min="6" max="6" width="26.81640625" style="145" customWidth="1"/>
    <col min="7" max="7" width="31" style="145" customWidth="1"/>
    <col min="8" max="8" width="14.54296875" style="145" customWidth="1"/>
    <col min="9" max="9" width="24.26953125" style="145" customWidth="1"/>
    <col min="10" max="10" width="28.26953125" style="145" customWidth="1"/>
    <col min="11" max="11" width="16.7265625" style="145" customWidth="1"/>
    <col min="12" max="12" width="11.7265625" style="145" customWidth="1"/>
    <col min="13" max="13" width="17.7265625" style="145" customWidth="1"/>
    <col min="14" max="14" width="11.1796875" style="145" customWidth="1"/>
    <col min="15" max="15" width="40.7265625" style="145" customWidth="1"/>
    <col min="16" max="16" width="29.1796875" style="145" customWidth="1"/>
    <col min="17" max="17" width="24.1796875" style="145" customWidth="1"/>
    <col min="18" max="18" width="30" style="145" customWidth="1"/>
    <col min="19" max="19" width="23.453125" style="145" customWidth="1"/>
    <col min="20" max="20" width="21" style="145" customWidth="1"/>
    <col min="21" max="21" width="23.26953125" style="145" customWidth="1"/>
    <col min="22" max="22" width="25.7265625" style="145" customWidth="1"/>
    <col min="23" max="23" width="28.26953125" style="145" customWidth="1"/>
    <col min="24" max="24" width="32.453125" style="145" customWidth="1"/>
    <col min="25" max="25" width="50.1796875" style="145" customWidth="1"/>
    <col min="26" max="26" width="54.26953125" style="145" customWidth="1"/>
    <col min="27" max="27" width="46.1796875" style="145" customWidth="1"/>
    <col min="28" max="28" width="50.26953125" style="145" customWidth="1"/>
    <col min="29" max="29" width="50.54296875" style="145" customWidth="1"/>
    <col min="30" max="30" width="54.7265625" style="145" customWidth="1"/>
    <col min="31" max="31" width="71.7265625" style="145" customWidth="1"/>
    <col min="32" max="32" width="75.7265625" style="145" customWidth="1"/>
    <col min="33" max="33" width="60.453125" style="145" customWidth="1"/>
    <col min="34" max="34" width="64.54296875" style="145" customWidth="1"/>
    <col min="35" max="35" width="63.453125" style="145" customWidth="1"/>
    <col min="36" max="36" width="67.7265625" style="145" customWidth="1"/>
    <col min="37" max="37" width="41.81640625" style="145" customWidth="1"/>
    <col min="38" max="38" width="46" style="145" customWidth="1"/>
    <col min="39" max="39" width="46.81640625" style="145" customWidth="1"/>
    <col min="40" max="40" width="49.54296875" style="145" customWidth="1"/>
    <col min="41" max="41" width="44.7265625" style="145" customWidth="1"/>
    <col min="42" max="42" width="59.1796875" style="145" customWidth="1"/>
    <col min="43" max="43" width="57.1796875" style="145" customWidth="1"/>
    <col min="44" max="44" width="45.26953125" style="145" customWidth="1"/>
    <col min="45" max="45" width="33.7265625" style="145" customWidth="1"/>
    <col min="46" max="46" width="63.54296875" style="145" customWidth="1"/>
    <col min="47" max="47" width="65.26953125" style="145" customWidth="1"/>
    <col min="48" max="48" width="35.7265625" style="145" customWidth="1"/>
    <col min="49" max="49" width="64.54296875" style="145" customWidth="1"/>
    <col min="50" max="50" width="85.7265625" style="145" customWidth="1"/>
    <col min="51" max="51" width="100.26953125" style="145" customWidth="1"/>
    <col min="52" max="52" width="100" style="145" customWidth="1"/>
    <col min="53" max="53" width="115.26953125" style="145" customWidth="1"/>
    <col min="54" max="54" width="112.1796875" style="145" customWidth="1"/>
    <col min="55" max="55" width="88.26953125" style="145" customWidth="1"/>
    <col min="56" max="56" width="104.81640625" style="145" customWidth="1"/>
    <col min="57" max="57" width="103" style="145" customWidth="1"/>
    <col min="58" max="58" width="111.26953125" style="145" customWidth="1"/>
    <col min="59" max="59" width="116.81640625" style="145" customWidth="1"/>
    <col min="60" max="60" width="77.26953125" style="145" customWidth="1"/>
    <col min="61" max="61" width="79.7265625" style="145" customWidth="1"/>
    <col min="62" max="62" width="98.54296875" style="145" customWidth="1"/>
    <col min="63" max="63" width="59" style="145" customWidth="1"/>
    <col min="64" max="64" width="92.26953125" style="145" customWidth="1"/>
    <col min="65" max="65" width="81.26953125" style="145" customWidth="1"/>
    <col min="66" max="66" width="87.26953125" style="145" customWidth="1"/>
    <col min="67" max="67" width="68.26953125" style="145" customWidth="1"/>
    <col min="68" max="68" width="92.26953125" style="145" customWidth="1"/>
    <col min="69" max="69" width="98.26953125" style="145" customWidth="1"/>
    <col min="70" max="70" width="117.81640625" style="145" customWidth="1"/>
    <col min="71" max="71" width="109.453125" style="145" customWidth="1"/>
    <col min="72" max="72" width="102.453125" style="145" customWidth="1"/>
    <col min="73" max="73" width="101.7265625" style="145" customWidth="1"/>
    <col min="74" max="74" width="103.26953125" style="145" customWidth="1"/>
    <col min="75" max="75" width="116.1796875" style="145" customWidth="1"/>
    <col min="76" max="76" width="104.54296875" style="145" customWidth="1"/>
    <col min="77" max="77" width="127.453125" style="145" customWidth="1"/>
    <col min="78" max="78" width="138.81640625" style="145" customWidth="1"/>
    <col min="79" max="79" width="119.81640625" style="145" customWidth="1"/>
    <col min="80" max="80" width="137.7265625" style="145" customWidth="1"/>
    <col min="81" max="81" width="106.81640625" style="145" customWidth="1"/>
    <col min="82" max="82" width="55.7265625" style="145" customWidth="1"/>
    <col min="83" max="83" width="70" style="145" customWidth="1"/>
    <col min="84" max="84" width="70.7265625" style="145" customWidth="1"/>
    <col min="85" max="85" width="80.7265625" style="145" customWidth="1"/>
    <col min="86" max="86" width="32.7265625" style="145" customWidth="1"/>
    <col min="87" max="87" width="55" style="145" customWidth="1"/>
    <col min="88" max="88" width="72.81640625" style="145" customWidth="1"/>
    <col min="89" max="89" width="72.7265625" style="145" customWidth="1"/>
    <col min="90" max="90" width="81.54296875" style="145" customWidth="1"/>
    <col min="91" max="91" width="89.54296875" style="145" customWidth="1"/>
    <col min="92" max="92" width="81" style="145" customWidth="1"/>
    <col min="93" max="93" width="67.26953125" style="145" customWidth="1"/>
    <col min="94" max="94" width="86.26953125" style="145" customWidth="1"/>
    <col min="95" max="95" width="84.26953125" style="145" customWidth="1"/>
    <col min="96" max="96" width="65.7265625" style="145" customWidth="1"/>
    <col min="97" max="97" width="44.1796875" style="145" customWidth="1"/>
    <col min="98" max="98" width="60.1796875" style="145" customWidth="1"/>
    <col min="99" max="99" width="90.1796875" style="145" customWidth="1"/>
    <col min="100" max="100" width="60.7265625" style="145" customWidth="1"/>
    <col min="101" max="101" width="35.1796875" style="145" customWidth="1"/>
    <col min="102" max="102" width="45" style="145" customWidth="1"/>
    <col min="103" max="103" width="25.54296875" style="145" customWidth="1"/>
    <col min="104" max="104" width="31.7265625" style="145" customWidth="1"/>
    <col min="105" max="105" width="45" style="145" customWidth="1"/>
    <col min="106" max="106" width="63.54296875" style="145" customWidth="1"/>
    <col min="107" max="107" width="63.26953125" style="145" customWidth="1"/>
    <col min="108" max="108" width="48.54296875" style="145" customWidth="1"/>
    <col min="109" max="109" width="71.7265625" style="145" customWidth="1"/>
    <col min="110" max="110" width="70.7265625" style="145" customWidth="1"/>
    <col min="111" max="111" width="34.7265625" style="145" customWidth="1"/>
    <col min="112" max="112" width="50.7265625" style="145" customWidth="1"/>
    <col min="113" max="113" width="64.81640625" style="145" customWidth="1"/>
    <col min="114" max="114" width="71.7265625" style="145" customWidth="1"/>
    <col min="115" max="115" width="54.453125" style="145" customWidth="1"/>
    <col min="116" max="116" width="68" style="145" customWidth="1"/>
    <col min="117" max="117" width="79.26953125" style="145" customWidth="1"/>
    <col min="118" max="118" width="30.7265625" style="145" customWidth="1"/>
    <col min="119" max="119" width="36.81640625" style="145" customWidth="1"/>
    <col min="120" max="120" width="22.26953125" style="145" customWidth="1"/>
    <col min="121" max="121" width="39.26953125" style="145" customWidth="1"/>
    <col min="122" max="122" width="38.81640625" style="145" customWidth="1"/>
    <col min="123" max="123" width="40.1796875" style="145" customWidth="1"/>
    <col min="124" max="124" width="41.1796875" style="145" customWidth="1"/>
    <col min="125" max="125" width="43.7265625" style="145" customWidth="1"/>
    <col min="126" max="126" width="35.7265625" style="145" customWidth="1"/>
    <col min="127" max="133" width="31.1796875" style="145" customWidth="1"/>
    <col min="134" max="134" width="19.54296875" style="145" customWidth="1"/>
    <col min="135" max="135" width="48.26953125" style="145" customWidth="1"/>
    <col min="136" max="136" width="76.81640625" style="145" customWidth="1"/>
    <col min="137" max="137" width="98.26953125" style="145" customWidth="1"/>
    <col min="138" max="138" width="112.7265625" style="145" customWidth="1"/>
    <col min="139" max="139" width="112.26953125" style="145" customWidth="1"/>
    <col min="140" max="140" width="127.7265625" style="145" customWidth="1"/>
    <col min="141" max="141" width="124.453125" style="145" customWidth="1"/>
    <col min="142" max="142" width="100.54296875" style="145" customWidth="1"/>
    <col min="143" max="143" width="117.26953125" style="145" customWidth="1"/>
    <col min="144" max="144" width="115.453125" style="145" customWidth="1"/>
    <col min="145" max="145" width="123.7265625" style="145" customWidth="1"/>
    <col min="146" max="146" width="129.26953125" style="145" customWidth="1"/>
    <col min="147" max="147" width="89.7265625" style="145" customWidth="1"/>
    <col min="148" max="148" width="92.1796875" style="145" customWidth="1"/>
    <col min="149" max="149" width="111" style="145" customWidth="1"/>
    <col min="150" max="150" width="71.26953125" style="145" customWidth="1"/>
    <col min="151" max="151" width="104.54296875" style="145" customWidth="1"/>
    <col min="152" max="152" width="93.7265625" style="145" customWidth="1"/>
    <col min="153" max="153" width="99.7265625" style="145" customWidth="1"/>
    <col min="154" max="154" width="80.7265625" style="145" customWidth="1"/>
    <col min="155" max="155" width="104.7265625" style="145" customWidth="1"/>
    <col min="156" max="156" width="110.54296875" style="145" customWidth="1"/>
    <col min="157" max="157" width="130.26953125" style="145" customWidth="1"/>
    <col min="158" max="158" width="121.7265625" style="145" customWidth="1"/>
    <col min="159" max="159" width="114.81640625" style="145" customWidth="1"/>
    <col min="160" max="160" width="114" style="145" customWidth="1"/>
    <col min="161" max="161" width="115.54296875" style="145" customWidth="1"/>
    <col min="162" max="162" width="128.453125" style="145" customWidth="1"/>
    <col min="163" max="163" width="116.81640625" style="145" customWidth="1"/>
    <col min="164" max="164" width="139.81640625" style="145" customWidth="1"/>
    <col min="165" max="165" width="151.26953125" style="145" customWidth="1"/>
    <col min="166" max="166" width="132.26953125" style="145" customWidth="1"/>
    <col min="167" max="167" width="150" style="145" customWidth="1"/>
    <col min="168" max="168" width="119.26953125" style="145" customWidth="1"/>
    <col min="169" max="169" width="68" style="145" customWidth="1"/>
    <col min="170" max="170" width="82.26953125" style="145" customWidth="1"/>
    <col min="171" max="171" width="83" style="145" customWidth="1"/>
    <col min="172" max="172" width="93" style="145" customWidth="1"/>
    <col min="173" max="173" width="45.1796875" style="145" customWidth="1"/>
    <col min="174" max="174" width="67.26953125" style="145" customWidth="1"/>
    <col min="175" max="175" width="85.453125" style="145" customWidth="1"/>
    <col min="176" max="176" width="85" style="145" customWidth="1"/>
    <col min="177" max="177" width="93.81640625" style="145" customWidth="1"/>
    <col min="178" max="178" width="101.81640625" style="145" customWidth="1"/>
    <col min="179" max="179" width="93.453125" style="145" customWidth="1"/>
    <col min="180" max="180" width="79.7265625" style="145" customWidth="1"/>
    <col min="181" max="181" width="98.7265625" style="145" customWidth="1"/>
    <col min="182" max="182" width="96.7265625" style="145" customWidth="1"/>
    <col min="183" max="183" width="78.26953125" style="145" customWidth="1"/>
    <col min="184" max="184" width="56.54296875" style="145" customWidth="1"/>
    <col min="185" max="185" width="72.453125" style="145" customWidth="1"/>
    <col min="186" max="186" width="102.453125" style="145" customWidth="1"/>
    <col min="187" max="187" width="73.26953125" style="145" customWidth="1"/>
    <col min="188" max="188" width="47.453125" style="145" customWidth="1"/>
    <col min="189" max="189" width="57.26953125" style="145" customWidth="1"/>
    <col min="190" max="190" width="37.81640625" style="145" customWidth="1"/>
    <col min="191" max="191" width="44.1796875" style="145" customWidth="1"/>
    <col min="192" max="192" width="57.26953125" style="145" customWidth="1"/>
    <col min="193" max="193" width="76" style="145" customWidth="1"/>
    <col min="194" max="194" width="75.54296875" style="145" customWidth="1"/>
    <col min="195" max="195" width="61.1796875" style="145" customWidth="1"/>
    <col min="196" max="196" width="84" style="145" customWidth="1"/>
    <col min="197" max="197" width="83" style="145" customWidth="1"/>
    <col min="198" max="198" width="47.1796875" style="145" customWidth="1"/>
    <col min="199" max="199" width="63" style="145" customWidth="1"/>
    <col min="200" max="200" width="77.26953125" style="145" customWidth="1"/>
    <col min="201" max="201" width="84.1796875" style="145" customWidth="1"/>
    <col min="202" max="202" width="66.7265625" style="145" customWidth="1"/>
    <col min="203" max="203" width="80.453125" style="145" customWidth="1"/>
    <col min="204" max="204" width="91.7265625" style="145" customWidth="1"/>
    <col min="205" max="205" width="43" style="145" customWidth="1"/>
    <col min="206" max="206" width="49.26953125" style="145" customWidth="1"/>
    <col min="207" max="207" width="34.54296875" style="145" customWidth="1"/>
    <col min="208" max="208" width="51.7265625" style="145" customWidth="1"/>
    <col min="209" max="209" width="51.26953125" style="145" customWidth="1"/>
    <col min="210" max="210" width="52.453125" style="145" customWidth="1"/>
    <col min="211" max="211" width="53.453125" style="145" customWidth="1"/>
    <col min="212" max="212" width="56.1796875" style="145" customWidth="1"/>
    <col min="213" max="213" width="48.26953125" style="145" customWidth="1"/>
    <col min="214" max="16384" width="8.26953125" style="145"/>
  </cols>
  <sheetData>
    <row r="1" spans="1:213" s="144" customFormat="1" x14ac:dyDescent="0.35">
      <c r="A1" s="142" t="s">
        <v>673</v>
      </c>
      <c r="B1" s="142" t="s">
        <v>674</v>
      </c>
      <c r="C1" s="142" t="s">
        <v>675</v>
      </c>
      <c r="D1" s="143" t="s">
        <v>877</v>
      </c>
      <c r="E1" s="142" t="s">
        <v>878</v>
      </c>
      <c r="F1" s="142" t="s">
        <v>879</v>
      </c>
      <c r="G1" s="142" t="s">
        <v>880</v>
      </c>
      <c r="H1" s="142" t="s">
        <v>881</v>
      </c>
      <c r="I1" s="142" t="s">
        <v>882</v>
      </c>
      <c r="J1" s="142" t="s">
        <v>676</v>
      </c>
      <c r="K1" s="142" t="s">
        <v>677</v>
      </c>
      <c r="L1" s="142" t="s">
        <v>678</v>
      </c>
      <c r="M1" s="142" t="s">
        <v>679</v>
      </c>
      <c r="N1" s="142" t="s">
        <v>680</v>
      </c>
      <c r="O1" s="142" t="s">
        <v>681</v>
      </c>
      <c r="P1" s="142" t="s">
        <v>682</v>
      </c>
      <c r="Q1" s="142" t="s">
        <v>683</v>
      </c>
      <c r="R1" s="142" t="s">
        <v>684</v>
      </c>
      <c r="S1" s="142" t="s">
        <v>685</v>
      </c>
      <c r="T1" s="142" t="s">
        <v>883</v>
      </c>
      <c r="U1" s="142" t="s">
        <v>884</v>
      </c>
      <c r="V1" s="142" t="s">
        <v>885</v>
      </c>
      <c r="W1" s="142" t="s">
        <v>686</v>
      </c>
      <c r="X1" s="142" t="s">
        <v>687</v>
      </c>
      <c r="Y1" s="142" t="s">
        <v>688</v>
      </c>
      <c r="Z1" s="142" t="s">
        <v>689</v>
      </c>
      <c r="AA1" s="142" t="s">
        <v>690</v>
      </c>
      <c r="AB1" s="142" t="s">
        <v>691</v>
      </c>
      <c r="AC1" s="142" t="s">
        <v>692</v>
      </c>
      <c r="AD1" s="142" t="s">
        <v>693</v>
      </c>
      <c r="AE1" s="142" t="s">
        <v>694</v>
      </c>
      <c r="AF1" s="142" t="s">
        <v>695</v>
      </c>
      <c r="AG1" s="142" t="s">
        <v>696</v>
      </c>
      <c r="AH1" s="142" t="s">
        <v>697</v>
      </c>
      <c r="AI1" s="142" t="s">
        <v>698</v>
      </c>
      <c r="AJ1" s="142" t="s">
        <v>699</v>
      </c>
      <c r="AK1" s="142" t="s">
        <v>700</v>
      </c>
      <c r="AL1" s="142" t="s">
        <v>701</v>
      </c>
      <c r="AM1" s="142" t="s">
        <v>702</v>
      </c>
      <c r="AN1" s="142" t="s">
        <v>703</v>
      </c>
      <c r="AO1" s="142" t="s">
        <v>704</v>
      </c>
      <c r="AP1" s="142" t="s">
        <v>705</v>
      </c>
      <c r="AQ1" s="142" t="s">
        <v>706</v>
      </c>
      <c r="AR1" s="142" t="s">
        <v>707</v>
      </c>
      <c r="AS1" s="142" t="s">
        <v>708</v>
      </c>
      <c r="AT1" s="142" t="s">
        <v>709</v>
      </c>
      <c r="AU1" s="142" t="s">
        <v>710</v>
      </c>
      <c r="AV1" s="142" t="s">
        <v>711</v>
      </c>
      <c r="AW1" s="142" t="s">
        <v>712</v>
      </c>
      <c r="AX1" s="142" t="s">
        <v>713</v>
      </c>
      <c r="AY1" s="142" t="s">
        <v>714</v>
      </c>
      <c r="AZ1" s="142" t="s">
        <v>715</v>
      </c>
      <c r="BA1" s="142" t="s">
        <v>716</v>
      </c>
      <c r="BB1" s="142" t="s">
        <v>717</v>
      </c>
      <c r="BC1" s="142" t="s">
        <v>718</v>
      </c>
      <c r="BD1" s="142" t="s">
        <v>719</v>
      </c>
      <c r="BE1" s="142" t="s">
        <v>720</v>
      </c>
      <c r="BF1" s="142" t="s">
        <v>721</v>
      </c>
      <c r="BG1" s="142" t="s">
        <v>722</v>
      </c>
      <c r="BH1" s="142" t="s">
        <v>723</v>
      </c>
      <c r="BI1" s="142" t="s">
        <v>724</v>
      </c>
      <c r="BJ1" s="142" t="s">
        <v>725</v>
      </c>
      <c r="BK1" s="142" t="s">
        <v>726</v>
      </c>
      <c r="BL1" s="142" t="s">
        <v>727</v>
      </c>
      <c r="BM1" s="142" t="s">
        <v>728</v>
      </c>
      <c r="BN1" s="142" t="s">
        <v>729</v>
      </c>
      <c r="BO1" s="142" t="s">
        <v>730</v>
      </c>
      <c r="BP1" s="142" t="s">
        <v>731</v>
      </c>
      <c r="BQ1" s="142" t="s">
        <v>732</v>
      </c>
      <c r="BR1" s="142" t="s">
        <v>733</v>
      </c>
      <c r="BS1" s="142" t="s">
        <v>734</v>
      </c>
      <c r="BT1" s="142" t="s">
        <v>735</v>
      </c>
      <c r="BU1" s="142" t="s">
        <v>736</v>
      </c>
      <c r="BV1" s="142" t="s">
        <v>737</v>
      </c>
      <c r="BW1" s="142" t="s">
        <v>738</v>
      </c>
      <c r="BX1" s="142" t="s">
        <v>739</v>
      </c>
      <c r="BY1" s="142" t="s">
        <v>740</v>
      </c>
      <c r="BZ1" s="142" t="s">
        <v>741</v>
      </c>
      <c r="CA1" s="142" t="s">
        <v>742</v>
      </c>
      <c r="CB1" s="142" t="s">
        <v>743</v>
      </c>
      <c r="CC1" s="142" t="s">
        <v>744</v>
      </c>
      <c r="CD1" s="142" t="s">
        <v>745</v>
      </c>
      <c r="CE1" s="142" t="s">
        <v>746</v>
      </c>
      <c r="CF1" s="142" t="s">
        <v>747</v>
      </c>
      <c r="CG1" s="142" t="s">
        <v>748</v>
      </c>
      <c r="CH1" s="142" t="s">
        <v>749</v>
      </c>
      <c r="CI1" s="142" t="s">
        <v>750</v>
      </c>
      <c r="CJ1" s="142" t="s">
        <v>751</v>
      </c>
      <c r="CK1" s="142" t="s">
        <v>752</v>
      </c>
      <c r="CL1" s="142" t="s">
        <v>753</v>
      </c>
      <c r="CM1" s="142" t="s">
        <v>754</v>
      </c>
      <c r="CN1" s="142" t="s">
        <v>755</v>
      </c>
      <c r="CO1" s="142" t="s">
        <v>756</v>
      </c>
      <c r="CP1" s="142" t="s">
        <v>757</v>
      </c>
      <c r="CQ1" s="142" t="s">
        <v>758</v>
      </c>
      <c r="CR1" s="142" t="s">
        <v>759</v>
      </c>
      <c r="CS1" s="142" t="s">
        <v>760</v>
      </c>
      <c r="CT1" s="142" t="s">
        <v>761</v>
      </c>
      <c r="CU1" s="142" t="s">
        <v>762</v>
      </c>
      <c r="CV1" s="142" t="s">
        <v>763</v>
      </c>
      <c r="CW1" s="142" t="s">
        <v>764</v>
      </c>
      <c r="CX1" s="142" t="s">
        <v>765</v>
      </c>
      <c r="CY1" s="142" t="s">
        <v>766</v>
      </c>
      <c r="CZ1" s="142" t="s">
        <v>767</v>
      </c>
      <c r="DA1" s="142" t="s">
        <v>768</v>
      </c>
      <c r="DB1" s="142" t="s">
        <v>769</v>
      </c>
      <c r="DC1" s="142" t="s">
        <v>770</v>
      </c>
      <c r="DD1" s="142" t="s">
        <v>771</v>
      </c>
      <c r="DE1" s="142" t="s">
        <v>772</v>
      </c>
      <c r="DF1" s="142" t="s">
        <v>773</v>
      </c>
      <c r="DG1" s="142" t="s">
        <v>774</v>
      </c>
      <c r="DH1" s="142" t="s">
        <v>775</v>
      </c>
      <c r="DI1" s="142" t="s">
        <v>776</v>
      </c>
      <c r="DJ1" s="142" t="s">
        <v>777</v>
      </c>
      <c r="DK1" s="142" t="s">
        <v>778</v>
      </c>
      <c r="DL1" s="142" t="s">
        <v>779</v>
      </c>
      <c r="DM1" s="142" t="s">
        <v>780</v>
      </c>
      <c r="DN1" s="142" t="s">
        <v>781</v>
      </c>
      <c r="DO1" s="143" t="s">
        <v>782</v>
      </c>
      <c r="DP1" s="142" t="s">
        <v>783</v>
      </c>
      <c r="DQ1" s="142" t="s">
        <v>784</v>
      </c>
      <c r="DR1" s="142" t="s">
        <v>785</v>
      </c>
      <c r="DS1" s="142" t="s">
        <v>786</v>
      </c>
      <c r="DT1" s="142" t="s">
        <v>787</v>
      </c>
      <c r="DU1" s="142" t="s">
        <v>788</v>
      </c>
      <c r="DV1" s="142" t="s">
        <v>789</v>
      </c>
      <c r="DW1" s="142" t="s">
        <v>790</v>
      </c>
      <c r="DX1" s="142" t="s">
        <v>791</v>
      </c>
      <c r="DY1" s="142" t="s">
        <v>792</v>
      </c>
      <c r="DZ1" s="142" t="s">
        <v>793</v>
      </c>
      <c r="EA1" s="142" t="s">
        <v>794</v>
      </c>
      <c r="EB1" s="142" t="s">
        <v>795</v>
      </c>
      <c r="EC1" s="142" t="s">
        <v>796</v>
      </c>
      <c r="ED1" s="142" t="s">
        <v>797</v>
      </c>
      <c r="EE1" s="142" t="s">
        <v>798</v>
      </c>
      <c r="EF1" s="142" t="s">
        <v>799</v>
      </c>
      <c r="EG1" s="142" t="s">
        <v>800</v>
      </c>
      <c r="EH1" s="142" t="s">
        <v>801</v>
      </c>
      <c r="EI1" s="142" t="s">
        <v>802</v>
      </c>
      <c r="EJ1" s="142" t="s">
        <v>803</v>
      </c>
      <c r="EK1" s="142" t="s">
        <v>804</v>
      </c>
      <c r="EL1" s="142" t="s">
        <v>805</v>
      </c>
      <c r="EM1" s="142" t="s">
        <v>806</v>
      </c>
      <c r="EN1" s="142" t="s">
        <v>807</v>
      </c>
      <c r="EO1" s="142" t="s">
        <v>808</v>
      </c>
      <c r="EP1" s="142" t="s">
        <v>809</v>
      </c>
      <c r="EQ1" s="142" t="s">
        <v>810</v>
      </c>
      <c r="ER1" s="142" t="s">
        <v>811</v>
      </c>
      <c r="ES1" s="142" t="s">
        <v>812</v>
      </c>
      <c r="ET1" s="142" t="s">
        <v>813</v>
      </c>
      <c r="EU1" s="142" t="s">
        <v>814</v>
      </c>
      <c r="EV1" s="142" t="s">
        <v>815</v>
      </c>
      <c r="EW1" s="142" t="s">
        <v>816</v>
      </c>
      <c r="EX1" s="142" t="s">
        <v>817</v>
      </c>
      <c r="EY1" s="142" t="s">
        <v>818</v>
      </c>
      <c r="EZ1" s="142" t="s">
        <v>819</v>
      </c>
      <c r="FA1" s="142" t="s">
        <v>820</v>
      </c>
      <c r="FB1" s="142" t="s">
        <v>821</v>
      </c>
      <c r="FC1" s="142" t="s">
        <v>822</v>
      </c>
      <c r="FD1" s="142" t="s">
        <v>823</v>
      </c>
      <c r="FE1" s="142" t="s">
        <v>824</v>
      </c>
      <c r="FF1" s="142" t="s">
        <v>825</v>
      </c>
      <c r="FG1" s="142" t="s">
        <v>826</v>
      </c>
      <c r="FH1" s="142" t="s">
        <v>827</v>
      </c>
      <c r="FI1" s="142" t="s">
        <v>828</v>
      </c>
      <c r="FJ1" s="142" t="s">
        <v>829</v>
      </c>
      <c r="FK1" s="142" t="s">
        <v>830</v>
      </c>
      <c r="FL1" s="142" t="s">
        <v>831</v>
      </c>
      <c r="FM1" s="142" t="s">
        <v>832</v>
      </c>
      <c r="FN1" s="142" t="s">
        <v>833</v>
      </c>
      <c r="FO1" s="142" t="s">
        <v>834</v>
      </c>
      <c r="FP1" s="142" t="s">
        <v>835</v>
      </c>
      <c r="FQ1" s="142" t="s">
        <v>836</v>
      </c>
      <c r="FR1" s="142" t="s">
        <v>837</v>
      </c>
      <c r="FS1" s="142" t="s">
        <v>838</v>
      </c>
      <c r="FT1" s="142" t="s">
        <v>839</v>
      </c>
      <c r="FU1" s="142" t="s">
        <v>840</v>
      </c>
      <c r="FV1" s="142" t="s">
        <v>841</v>
      </c>
      <c r="FW1" s="142" t="s">
        <v>842</v>
      </c>
      <c r="FX1" s="142" t="s">
        <v>843</v>
      </c>
      <c r="FY1" s="142" t="s">
        <v>844</v>
      </c>
      <c r="FZ1" s="142" t="s">
        <v>845</v>
      </c>
      <c r="GA1" s="142" t="s">
        <v>846</v>
      </c>
      <c r="GB1" s="142" t="s">
        <v>847</v>
      </c>
      <c r="GC1" s="142" t="s">
        <v>848</v>
      </c>
      <c r="GD1" s="142" t="s">
        <v>849</v>
      </c>
      <c r="GE1" s="142" t="s">
        <v>850</v>
      </c>
      <c r="GF1" s="142" t="s">
        <v>851</v>
      </c>
      <c r="GG1" s="142" t="s">
        <v>852</v>
      </c>
      <c r="GH1" s="142" t="s">
        <v>853</v>
      </c>
      <c r="GI1" s="142" t="s">
        <v>854</v>
      </c>
      <c r="GJ1" s="142" t="s">
        <v>855</v>
      </c>
      <c r="GK1" s="142" t="s">
        <v>856</v>
      </c>
      <c r="GL1" s="142" t="s">
        <v>857</v>
      </c>
      <c r="GM1" s="142" t="s">
        <v>858</v>
      </c>
      <c r="GN1" s="142" t="s">
        <v>859</v>
      </c>
      <c r="GO1" s="142" t="s">
        <v>860</v>
      </c>
      <c r="GP1" s="142" t="s">
        <v>861</v>
      </c>
      <c r="GQ1" s="142" t="s">
        <v>862</v>
      </c>
      <c r="GR1" s="142" t="s">
        <v>863</v>
      </c>
      <c r="GS1" s="142" t="s">
        <v>864</v>
      </c>
      <c r="GT1" s="142" t="s">
        <v>865</v>
      </c>
      <c r="GU1" s="142" t="s">
        <v>866</v>
      </c>
      <c r="GV1" s="142" t="s">
        <v>867</v>
      </c>
      <c r="GW1" s="142" t="s">
        <v>868</v>
      </c>
      <c r="GX1" s="143" t="s">
        <v>869</v>
      </c>
      <c r="GY1" s="143" t="s">
        <v>870</v>
      </c>
      <c r="GZ1" s="142" t="s">
        <v>871</v>
      </c>
      <c r="HA1" s="142" t="s">
        <v>872</v>
      </c>
      <c r="HB1" s="142" t="s">
        <v>873</v>
      </c>
      <c r="HC1" s="142" t="s">
        <v>874</v>
      </c>
      <c r="HD1" s="142" t="s">
        <v>875</v>
      </c>
      <c r="HE1" s="142" t="s">
        <v>876</v>
      </c>
    </row>
    <row r="2" spans="1:213" x14ac:dyDescent="0.35">
      <c r="A2" s="145" t="str">
        <f>IF(ISBLANK(ENGLISH!F26),"",IF(ISBLANK(ENGLISH!F28),"",ENGLISH!F28))</f>
        <v/>
      </c>
      <c r="B2" s="145" t="str">
        <f>IF(ISBLANK(ENGLISH!F26),"",IF(ISBLANK(ENGLISH!H28),"",ENGLISH!H28))</f>
        <v/>
      </c>
      <c r="C2" s="146" t="str">
        <f>IF(ISBLANK(ENGLISH!F26),"",UPPER(ENGLISH!F26))</f>
        <v/>
      </c>
      <c r="D2" s="146" t="str">
        <f>IF(ISBLANK(ENGLISH!P27),"",VLOOKUP(ENGLISH!P27,Normalization!$I$1:$J$19,2,FALSE))</f>
        <v/>
      </c>
      <c r="E2" s="146" t="str">
        <f>IF(ISBLANK(ENGLISH!P28),"",VLOOKUP(ENGLISH!P28,Normalization!$K$1:$L$35,2,FALSE))</f>
        <v/>
      </c>
      <c r="F2" s="146" t="str">
        <f>IF(ISBLANK(ENGLISH!P29),"",VLOOKUP(ENGLISH!P29,Normalization!$M$1:$N$25,2,FALSE))</f>
        <v/>
      </c>
      <c r="G2" s="145" t="str">
        <f>IF(ISBLANK(ENGLISH!P30),"",VLOOKUP(ENGLISH!P30,Normalization!$O$1:$P$25,2,FALSE))</f>
        <v/>
      </c>
      <c r="H2" s="158" t="str">
        <f>IF(ISBLANK(ENGLISH!P33),"",ENGLISH!P33)</f>
        <v/>
      </c>
      <c r="I2" s="145" t="str">
        <f>IF(ISBLANK(ENGLISH!P36),"",VLOOKUP(ENGLISH!P36,Normalization!$Q$1:$R$10,2,FALSE))</f>
        <v/>
      </c>
      <c r="J2" s="146" t="str">
        <f>IF(ISBLANK(ENGLISH!F30),"",TEXT(ENGLISH!F30,"0.000000000"))</f>
        <v/>
      </c>
      <c r="K2" s="145" t="str">
        <f>IF(ISBLANK(ENGLISH!F29),"",TEXT(ENGLISH!F29,"0.000000000"))</f>
        <v/>
      </c>
      <c r="L2" s="145" t="str">
        <f>IF(ISBLANK(ENGLISH!F31),"",TEXT(ENGLISH!F31,"0.000000000"))</f>
        <v/>
      </c>
      <c r="M2" s="145" t="str">
        <f>IF(ISBLANK(ENGLISH!F32),"",TEXT(ENGLISH!F32,"0.000000000"))</f>
        <v/>
      </c>
      <c r="N2" s="145" t="str">
        <f>IF(ISBLANK(ENGLISH!F33),"",TEXT(ENGLISH!F33,"0.000000000"))</f>
        <v/>
      </c>
      <c r="O2" s="146" t="str">
        <f>IF(ISBLANK(ENGLISH!H30),"",TEXT(ENGLISH!H30,"0.000000000"))</f>
        <v/>
      </c>
      <c r="P2" s="145" t="str">
        <f>IF(ISBLANK(ENGLISH!H29),"",TEXT(ENGLISH!H29,"0.000000000"))</f>
        <v/>
      </c>
      <c r="Q2" s="145" t="str">
        <f>IF(ISBLANK(ENGLISH!H31),"",TEXT(ENGLISH!H31,"0.000000000"))</f>
        <v/>
      </c>
      <c r="R2" s="145" t="str">
        <f>IF(ISBLANK(ENGLISH!H32),"",TEXT(ENGLISH!H32,"0.000000000"))</f>
        <v/>
      </c>
      <c r="S2" s="145" t="str">
        <f>IF(ISBLANK(ENGLISH!H33),"",TEXT(ENGLISH!H33,"0.000000000"))</f>
        <v/>
      </c>
      <c r="T2" s="145" t="str">
        <f>IF(ISBLANK(ENGLISH!F35),"",VLOOKUP(ENGLISH!F35,Normalization!$A$1:$B$30,2,FALSE))</f>
        <v/>
      </c>
      <c r="U2" s="145" t="str">
        <f>IF(ISBLANK(ENGLISH!F36),"",VLOOKUP(ENGLISH!F36,Normalization!$C$1:$D$48,2,FALSE))</f>
        <v/>
      </c>
      <c r="V2" s="145" t="str">
        <f>IF(ISBLANK(ENGLISH!F37),"",VLOOKUP(ENGLISH!F37,Normalization!$E$1:$F$156,2,FALSE))</f>
        <v/>
      </c>
      <c r="W2" s="145" t="str">
        <f>IF(ISBLANK(ENGLISH!J43),"",TEXT(ENGLISH!J43,"0.000000000"))</f>
        <v/>
      </c>
      <c r="X2" s="145" t="str">
        <f>IF(ISBLANK(ENGLISH!M43),"",VLOOKUP(ENGLISH!M43,Normalization!$G$1:$H$35,2,FALSE))</f>
        <v/>
      </c>
      <c r="Y2" s="145" t="str">
        <f>IF(ISBLANK(ENGLISH!J44),"",TEXT(ENGLISH!J44,"0.000000000"))</f>
        <v/>
      </c>
      <c r="Z2" s="145" t="str">
        <f>IF(ISBLANK(ENGLISH!M44),"",VLOOKUP(ENGLISH!M44,Normalization!$G$1:$H$35,2,FALSE))</f>
        <v/>
      </c>
      <c r="AA2" s="145" t="str">
        <f>IF(ISBLANK(ENGLISH!J45),"",TEXT(ENGLISH!J45,"0.000000000"))</f>
        <v/>
      </c>
      <c r="AB2" s="145" t="str">
        <f>IF(ISBLANK(ENGLISH!M45),"",VLOOKUP(ENGLISH!M45,Normalization!$G$1:$H$35,2,FALSE))</f>
        <v/>
      </c>
      <c r="AC2" s="145" t="str">
        <f>IF(ISBLANK(ENGLISH!J46),"",TEXT(ENGLISH!J46,"0.000000000"))</f>
        <v/>
      </c>
      <c r="AD2" s="145" t="str">
        <f>IF(ISBLANK(ENGLISH!M46),"",VLOOKUP(ENGLISH!M46,Normalization!$G$1:$H$35,2,FALSE))</f>
        <v/>
      </c>
      <c r="AE2" s="145" t="str">
        <f>IF(ISBLANK(ENGLISH!J47),"",TEXT(ENGLISH!J47,"0.000000000"))</f>
        <v/>
      </c>
      <c r="AF2" s="145" t="str">
        <f>IF(ISBLANK(ENGLISH!M47),"",VLOOKUP(ENGLISH!M47,Normalization!$G$1:$H$35,2,FALSE))</f>
        <v/>
      </c>
      <c r="AG2" s="145" t="str">
        <f>IF(ISBLANK(ENGLISH!J48),"",TEXT(ENGLISH!J48,"0.000000000"))</f>
        <v/>
      </c>
      <c r="AH2" s="145" t="str">
        <f>IF(ISBLANK(ENGLISH!M48),"",VLOOKUP(ENGLISH!M48,Normalization!$G$1:$H$35,2,FALSE))</f>
        <v/>
      </c>
      <c r="AI2" s="145" t="str">
        <f>IF(ISBLANK(ENGLISH!J49),"",TEXT(ENGLISH!J49,"0.000000000"))</f>
        <v/>
      </c>
      <c r="AJ2" s="145" t="str">
        <f>IF(ISBLANK(ENGLISH!M49),"",VLOOKUP(ENGLISH!M49,Normalization!$G$1:$H$35,2,FALSE))</f>
        <v/>
      </c>
      <c r="AK2" s="145" t="str">
        <f>IF(ISBLANK(ENGLISH!$J52),"",TEXT(ENGLISH!$J52,"0.000000000"))</f>
        <v/>
      </c>
      <c r="AL2" s="145" t="str">
        <f>IF(ISBLANK(ENGLISH!$J53),"",TEXT(ENGLISH!$J53,"0.000000000"))</f>
        <v/>
      </c>
      <c r="AM2" s="145" t="str">
        <f>IF(ISBLANK(ENGLISH!$J54),"",TEXT(ENGLISH!$J54,"0.000000000"))</f>
        <v/>
      </c>
      <c r="AN2" s="145" t="str">
        <f>IF(ISBLANK(ENGLISH!$J55),"",TEXT(ENGLISH!$J55,"0.000000000"))</f>
        <v/>
      </c>
      <c r="AO2" s="145" t="str">
        <f>IF(ISBLANK(ENGLISH!$J56),"",TEXT(ENGLISH!$J56,"0.000000000"))</f>
        <v/>
      </c>
      <c r="AP2" s="145" t="str">
        <f>IF(ISBLANK(ENGLISH!$J57),"",TEXT(ENGLISH!$J57,"0.000000000"))</f>
        <v/>
      </c>
      <c r="AQ2" s="145" t="str">
        <f>IF(ISBLANK(ENGLISH!$J58),"",TEXT(ENGLISH!$J58,"0.000000000"))</f>
        <v/>
      </c>
      <c r="AR2" s="145" t="str">
        <f>IF(ISBLANK(ENGLISH!K64),"",TEXT(ENGLISH!K64,"0.000000000"))</f>
        <v/>
      </c>
      <c r="AS2" s="145" t="str">
        <f>IF(ISBLANK(ENGLISH!K67),"",TEXT(ENGLISH!K67,"0.000000000"))</f>
        <v/>
      </c>
      <c r="AT2" s="145" t="str">
        <f>IF(ISBLANK(ENGLISH!K65),"",TEXT(ENGLISH!K65,"0.000000000"))</f>
        <v/>
      </c>
      <c r="AU2" s="145" t="str">
        <f>IF(ISBLANK(ENGLISH!K66),"",TEXT(ENGLISH!K66,"0.000000000"))</f>
        <v/>
      </c>
      <c r="AV2" s="145" t="str">
        <f>IF(ISBLANK(ENGLISH!$K75),"",IF(ENGLISH!$K75&lt;&gt;0,TEXT(ENGLISH!$K75,"0.000000000"),""))</f>
        <v/>
      </c>
      <c r="AW2" s="145" t="str">
        <f>IF(ISBLANK(ENGLISH!$K77),"",IF(ENGLISH!$K77&lt;&gt;0,TEXT(ENGLISH!$K77,"0.000000000"),""))</f>
        <v/>
      </c>
      <c r="AX2" s="145" t="str">
        <f>IF(ISBLANK(ENGLISH!$K79),"",IF(ENGLISH!$K79&lt;&gt;0,TEXT(ENGLISH!$K79,"0.000000000"),""))</f>
        <v/>
      </c>
      <c r="AY2" s="145" t="str">
        <f>IF(ISBLANK(ENGLISH!$K80),"",TEXT(ENGLISH!$K80,"0.000000000"))</f>
        <v/>
      </c>
      <c r="AZ2" s="145" t="str">
        <f>IF(ISBLANK(ENGLISH!$K81),"",TEXT(ENGLISH!$K81,"0.000000000"))</f>
        <v/>
      </c>
      <c r="BA2" s="145" t="str">
        <f>IF(ISBLANK(ENGLISH!$K82),"",TEXT(ENGLISH!$K82,"0.000000000"))</f>
        <v/>
      </c>
      <c r="BB2" s="145" t="str">
        <f>IF(ISBLANK(ENGLISH!$K83),"",TEXT(ENGLISH!$K83,"0.000000000"))</f>
        <v/>
      </c>
      <c r="BC2" s="145" t="str">
        <f>IF(ISBLANK(ENGLISH!$K85),"",IF(ENGLISH!$K85&lt;&gt;0,TEXT(ENGLISH!$K85,"0.000000000"),""))</f>
        <v/>
      </c>
      <c r="BD2" s="145" t="str">
        <f>IF(ISBLANK(ENGLISH!$K86),"",TEXT(ENGLISH!$K86,"0.000000000"))</f>
        <v/>
      </c>
      <c r="BE2" s="145" t="str">
        <f>IF(ISBLANK(ENGLISH!$K87),"",TEXT(ENGLISH!$K87,"0.000000000"))</f>
        <v/>
      </c>
      <c r="BF2" s="145" t="str">
        <f>IF(ISBLANK(ENGLISH!$K88),"",TEXT(ENGLISH!$K88,"0.000000000"))</f>
        <v/>
      </c>
      <c r="BG2" s="145" t="str">
        <f>IF(ISBLANK(ENGLISH!$K89),"",TEXT(ENGLISH!$K89,"0.000000000"))</f>
        <v/>
      </c>
      <c r="BH2" s="145" t="str">
        <f>IF(ISBLANK(ENGLISH!$K91),"",TEXT(ENGLISH!$K91,"0.000000000"))</f>
        <v/>
      </c>
      <c r="BI2" s="145" t="str">
        <f>IF(ISBLANK(ENGLISH!$K92),"",TEXT(ENGLISH!$K92,"0.000000000"))</f>
        <v/>
      </c>
      <c r="BJ2" s="145" t="str">
        <f>IF(ISBLANK(ENGLISH!$K93),"",TEXT(ENGLISH!$K93,"0.000000000"))</f>
        <v/>
      </c>
      <c r="BK2" s="145" t="str">
        <f>IF(ISBLANK(ENGLISH!$K95),"",IF(ENGLISH!$K95&lt;&gt;0,TEXT(ENGLISH!$K95,"0.000000000"),""))</f>
        <v/>
      </c>
      <c r="BL2" s="145" t="str">
        <f>IF(ISBLANK(ENGLISH!$K97),"",TEXT(ENGLISH!$K97,"0.000000000"))</f>
        <v/>
      </c>
      <c r="BM2" s="145" t="str">
        <f>IF(ISBLANK(ENGLISH!$K98),"",TEXT(ENGLISH!$K98,"0.000000000"))</f>
        <v/>
      </c>
      <c r="BN2" s="145" t="str">
        <f>IF(ISBLANK(ENGLISH!$K99),"",TEXT(ENGLISH!$K99,"0.000000000"))</f>
        <v/>
      </c>
      <c r="BO2" s="145" t="str">
        <f>IF(ISBLANK(ENGLISH!$K101),"",IF(ENGLISH!$K101&lt;&gt;0,TEXT(ENGLISH!$K101,"0.000000000"),""))</f>
        <v/>
      </c>
      <c r="BP2" s="145" t="str">
        <f>IF(ISBLANK(ENGLISH!$K103),"",IF(ENGLISH!$K103&lt;&gt;0,TEXT(ENGLISH!$K103,"0.000000000"),""))</f>
        <v/>
      </c>
      <c r="BQ2" s="145" t="str">
        <f>IF(ISBLANK(ENGLISH!$K104),"",TEXT(ENGLISH!$K104,"0.000000000"))</f>
        <v/>
      </c>
      <c r="BR2" s="145" t="str">
        <f>IF(ISBLANK(ENGLISH!$K105),"",TEXT(ENGLISH!$K105,"0.000000000"))</f>
        <v/>
      </c>
      <c r="BS2" s="145" t="str">
        <f>IF(ISBLANK(ENGLISH!$K106),"",TEXT(ENGLISH!$K106,"0.000000000"))</f>
        <v/>
      </c>
      <c r="BT2" s="145" t="str">
        <f>IF(ISBLANK(ENGLISH!$K107),"",TEXT(ENGLISH!$K107,"0.000000000"))</f>
        <v/>
      </c>
      <c r="BU2" s="145" t="str">
        <f>IF(ISBLANK(ENGLISH!$K108),"",TEXT(ENGLISH!$K108,"0.000000000"))</f>
        <v/>
      </c>
      <c r="BV2" s="145" t="str">
        <f>IF(ISBLANK(ENGLISH!$K109),"",TEXT(ENGLISH!$K109,"0.000000000"))</f>
        <v/>
      </c>
      <c r="BW2" s="145" t="str">
        <f>IF(ISBLANK(ENGLISH!$K110),"",TEXT(ENGLISH!$K110,"0.000000000"))</f>
        <v/>
      </c>
      <c r="BX2" s="145" t="str">
        <f>IF(ISBLANK(ENGLISH!$K112),"",IF(ENGLISH!$K112&lt;&gt;0,TEXT(ENGLISH!$K112,"0.000000000"),""))</f>
        <v/>
      </c>
      <c r="BY2" s="145" t="str">
        <f>IF(ISBLANK(ENGLISH!$K113),"",TEXT(ENGLISH!$K113,"0.000000000"))</f>
        <v/>
      </c>
      <c r="BZ2" s="145" t="str">
        <f>IF(ISBLANK(ENGLISH!$K114),"",TEXT(ENGLISH!$K114,"0.000000000"))</f>
        <v/>
      </c>
      <c r="CA2" s="145" t="str">
        <f>IF(ISBLANK(ENGLISH!$K115),"",TEXT(ENGLISH!$K115,"0.000000000"))</f>
        <v/>
      </c>
      <c r="CB2" s="145" t="str">
        <f>IF(ISBLANK(ENGLISH!$K116),"",TEXT(ENGLISH!$K116,"0.000000000"))</f>
        <v/>
      </c>
      <c r="CC2" s="145" t="str">
        <f>IF(ISBLANK(ENGLISH!$K118),"",TEXT(ENGLISH!$K118,"0.000000000"))</f>
        <v/>
      </c>
      <c r="CD2" s="145" t="str">
        <f>IF(ISBLANK(ENGLISH!$K120),"",IF(ENGLISH!$K120,TEXT(ENGLISH!$K120,"0.000000000"),""))</f>
        <v/>
      </c>
      <c r="CE2" s="145" t="str">
        <f>IF(ISBLANK(ENGLISH!$K122),"",TEXT(ENGLISH!$K122,"0.000000000"))</f>
        <v/>
      </c>
      <c r="CF2" s="145" t="str">
        <f>IF(ISBLANK(ENGLISH!$K123),"",TEXT(ENGLISH!$K123,"0.000000000"))</f>
        <v/>
      </c>
      <c r="CG2" s="145" t="str">
        <f>IF(ISBLANK(ENGLISH!$K124),"",TEXT(ENGLISH!$K124,"0.000000000"))</f>
        <v/>
      </c>
      <c r="CH2" s="145" t="str">
        <f>IF(ISBLANK(ENGLISH!$K126),"",IF(ENGLISH!$K126&lt;&gt;0, TEXT(ENGLISH!$K126,"0.000000000"),""))</f>
        <v/>
      </c>
      <c r="CI2" s="145" t="str">
        <f>IF(ISBLANK(ENGLISH!$K128),"",IF(ENGLISH!$K128&lt;&gt;0,TEXT(ENGLISH!$K128,"0.000000000"),""))</f>
        <v/>
      </c>
      <c r="CJ2" s="145" t="str">
        <f>IF(ISBLANK(ENGLISH!$K130),"",TEXT(ENGLISH!$K130,"0.000000000"))</f>
        <v/>
      </c>
      <c r="CK2" s="145" t="str">
        <f>IF(ISBLANK(ENGLISH!$K131),"",TEXT(ENGLISH!$K131,"0.000000000"))</f>
        <v/>
      </c>
      <c r="CL2" s="145" t="str">
        <f>IF(ISBLANK(ENGLISH!$K132),"",TEXT(ENGLISH!$K132,"0.000000000"))</f>
        <v/>
      </c>
      <c r="CM2" s="145" t="str">
        <f>IF(ISBLANK(ENGLISH!$K133),"",TEXT(ENGLISH!$K133,"0.000000000"))</f>
        <v/>
      </c>
      <c r="CN2" s="145" t="str">
        <f>IF(ISBLANK(ENGLISH!$K134),"",TEXT(ENGLISH!$K134,"0.000000000"))</f>
        <v/>
      </c>
      <c r="CO2" s="145" t="str">
        <f>IF(ISBLANK(ENGLISH!$K135),"",TEXT(ENGLISH!$K135,"0.000000000"))</f>
        <v/>
      </c>
      <c r="CP2" s="145" t="str">
        <f>IF(ISBLANK(ENGLISH!$K136),"",TEXT(ENGLISH!$K136,"0.000000000"))</f>
        <v/>
      </c>
      <c r="CQ2" s="145" t="str">
        <f>IF(ISBLANK(ENGLISH!$K137),"",TEXT(ENGLISH!$K137,"0.000000000"))</f>
        <v/>
      </c>
      <c r="CR2" s="145" t="str">
        <f>IF(ISBLANK(ENGLISH!$K138),"",TEXT(ENGLISH!$K138,"0.000000000"))</f>
        <v/>
      </c>
      <c r="CS2" s="145" t="str">
        <f>IF(ISBLANK(ENGLISH!$K140),"",IF(ENGLISH!$K140&lt;&gt;0,TEXT(ENGLISH!$K140,"0.000000000"),""))</f>
        <v/>
      </c>
      <c r="CT2" s="145" t="str">
        <f>IF(ISBLANK(ENGLISH!$K142),"",TEXT(ENGLISH!$K142,"0.000000000"))</f>
        <v/>
      </c>
      <c r="CU2" s="145" t="str">
        <f>IF(ISBLANK(ENGLISH!$K143),"",TEXT(ENGLISH!$K143,"0.000000000"))</f>
        <v/>
      </c>
      <c r="CV2" s="145" t="str">
        <f>IF(ISBLANK(ENGLISH!$K144),"",TEXT(ENGLISH!$K144,"0.000000000"))</f>
        <v/>
      </c>
      <c r="CW2" s="145" t="str">
        <f>IF(ISBLANK(ENGLISH!$K148),"",TEXT(ENGLISH!$K148,"0.000000000"))</f>
        <v/>
      </c>
      <c r="CX2" s="145" t="str">
        <f>IF(ISBLANK(ENGLISH!$K146),"",IF(ENGLISH!$K146&lt;&gt;0,TEXT(ENGLISH!$K146,"0.000000000"),""))</f>
        <v/>
      </c>
      <c r="CY2" s="145" t="str">
        <f>IF(ISBLANK(ENGLISH!$K150),"",IF(ENGLISH!$K150&lt;&gt;0,TEXT(ENGLISH!$K150,"0.000000000"),""))</f>
        <v/>
      </c>
      <c r="CZ2" s="145" t="str">
        <f>IF(ISBLANK(ENGLISH!$K158),"",IF(ENGLISH!$K158&lt;&gt;0,TEXT(ENGLISH!$K158,"0.000000000"),""))</f>
        <v/>
      </c>
      <c r="DA2" s="145" t="str">
        <f>IF(ISBLANK(ENGLISH!$K160),"",IF(ENGLISH!$K160&lt;&gt;0,TEXT(ENGLISH!$K160,"0.000000000"),""))</f>
        <v/>
      </c>
      <c r="DB2" s="145" t="str">
        <f>IF(ISBLANK(ENGLISH!$K161),"",TEXT(ENGLISH!$K161,"0.000000000"))</f>
        <v/>
      </c>
      <c r="DC2" s="145" t="str">
        <f>IF(ISBLANK(ENGLISH!$K162),"",TEXT(ENGLISH!$K162,"0.000000000"))</f>
        <v/>
      </c>
      <c r="DD2" s="145" t="str">
        <f>IF(ISBLANK(ENGLISH!$K163),"",IF(ENGLISH!$K163&lt;&gt;0,TEXT(ENGLISH!$K163,"0.000000000"),""))</f>
        <v/>
      </c>
      <c r="DE2" s="145" t="str">
        <f>IF(ISBLANK(ENGLISH!$K164),"",TEXT(ENGLISH!$K164,"0.000000000"))</f>
        <v/>
      </c>
      <c r="DF2" s="145" t="str">
        <f>IF(ISBLANK(ENGLISH!$K165),"",TEXT(ENGLISH!$K165,"0.000000000"))</f>
        <v/>
      </c>
      <c r="DG2" s="145" t="str">
        <f>IF(ISBLANK(ENGLISH!$K167),"",IF(ENGLISH!$K167&lt;&gt;0,TEXT(ENGLISH!$K167,"0.000000000"),""))</f>
        <v/>
      </c>
      <c r="DH2" s="145" t="str">
        <f>IF(ISBLANK(ENGLISH!$K169),"",IF(ENGLISH!$K169&lt;&gt;0,TEXT(ENGLISH!$K169,"0.000000000"),""))</f>
        <v/>
      </c>
      <c r="DI2" s="145" t="str">
        <f>IF(ISBLANK(ENGLISH!$K170),"",TEXT(ENGLISH!$K170,"0.000000000"))</f>
        <v/>
      </c>
      <c r="DJ2" s="145" t="str">
        <f>IF(ISBLANK(ENGLISH!$K171),"",TEXT(ENGLISH!$K171,"0.000000000"))</f>
        <v/>
      </c>
      <c r="DK2" s="145" t="str">
        <f>IF(ISBLANK(ENGLISH!$K172),"",IF(ENGLISH!$K172&lt;&gt;0,TEXT(ENGLISH!$K172,"0.000000000"),""))</f>
        <v/>
      </c>
      <c r="DL2" s="145" t="str">
        <f>IF(ISBLANK(ENGLISH!$K173),"",TEXT(ENGLISH!$K173,"0.000000000"))</f>
        <v/>
      </c>
      <c r="DM2" s="145" t="str">
        <f>IF(ISBLANK(ENGLISH!$K174),"",TEXT(ENGLISH!$K174,"0.000000000"))</f>
        <v/>
      </c>
      <c r="DN2" s="145" t="str">
        <f>IF(ISBLANK(ENGLISH!$K176),"",IF(ENGLISH!$K176&lt;&gt;0,TEXT(ENGLISH!$K176,"0.000000000"),""))</f>
        <v/>
      </c>
      <c r="DO2" s="145" t="str">
        <f>IF(ISBLANK(ENGLISH!$K178),"",IF(ENGLISH!$K178&lt;&gt;0,TEXT(ENGLISH!$K178,"0.000000000"),""))</f>
        <v/>
      </c>
      <c r="DP2" s="145" t="str">
        <f>IF(ISBLANK(ENGLISH!$K184),"",IF(ENGLISH!$K184&lt;&gt;0,TEXT(ENGLISH!$K184,"0.000000000"),""))</f>
        <v/>
      </c>
      <c r="DQ2" s="145" t="str">
        <f>IF(ISBLANK(ENGLISH!$K186),"",TEXT(ENGLISH!$K186,"0.000000000"))</f>
        <v/>
      </c>
      <c r="DR2" s="145" t="str">
        <f>IF(ISBLANK(ENGLISH!$K187),"",TEXT(ENGLISH!$K187,"0.000000000"))</f>
        <v/>
      </c>
      <c r="DS2" s="145" t="str">
        <f>IF(ISBLANK(ENGLISH!$K188),"",TEXT(ENGLISH!$K188,"0.000000000"))</f>
        <v/>
      </c>
      <c r="DT2" s="145" t="str">
        <f>IF(ISBLANK(ENGLISH!$K189),"",TEXT(ENGLISH!$K189,"0.000000000"))</f>
        <v/>
      </c>
      <c r="DU2" s="145" t="str">
        <f>IF(ISBLANK(ENGLISH!$K190),"",TEXT(ENGLISH!$K190,"0.000000000"))</f>
        <v/>
      </c>
      <c r="DV2" s="145" t="str">
        <f>IF(ISBLANK(ENGLISH!$K191),"",TEXT(ENGLISH!$K191,"0.000000000"))</f>
        <v/>
      </c>
      <c r="DW2" s="145" t="str">
        <f>IF(ISBLANK(ENGLISH!K194),"",TEXT(ENGLISH!K194,"0.000000000"))</f>
        <v/>
      </c>
      <c r="DX2" s="145" t="str">
        <f>IF(ISBLANK(ENGLISH!L194),"",TEXT(ENGLISH!L194,"0.000000000"))</f>
        <v/>
      </c>
      <c r="DY2" s="145" t="str">
        <f>IF(ISBLANK(ENGLISH!M194),"",TEXT(ENGLISH!M194,"0.000000000"))</f>
        <v/>
      </c>
      <c r="DZ2" s="145" t="str">
        <f>IF(ISBLANK(ENGLISH!N194),"",TEXT(ENGLISH!N194,"0.000000000"))</f>
        <v/>
      </c>
      <c r="EA2" s="145" t="str">
        <f>IF(ISBLANK(ENGLISH!O194),"",TEXT(ENGLISH!O194,"0.000000000"))</f>
        <v/>
      </c>
      <c r="EB2" s="145" t="str">
        <f>IF(ISBLANK(ENGLISH!P194),"",TEXT(ENGLISH!P194,"0.000000000"))</f>
        <v/>
      </c>
      <c r="EC2" s="145" t="str">
        <f>IF(ISBLANK(ENGLISH!Q194),"",TEXT(ENGLISH!Q194,"0.000000000"))</f>
        <v/>
      </c>
      <c r="ED2" s="145" t="str">
        <f>IF(ISBLANK(ENGLISH!D198),"",ENGLISH!D198)</f>
        <v/>
      </c>
      <c r="EE2" s="145" t="str">
        <f>IF(ISBLANK(ENGLISH!$O75),"",IF(ENGLISH!$O75&lt;&gt;0,TEXT(ENGLISH!$O75,"0.000000000"),""))</f>
        <v/>
      </c>
      <c r="EF2" s="145" t="str">
        <f>IF(ISBLANK(ENGLISH!$O77),"",IF(ENGLISH!$O77&lt;&gt;0,TEXT(ENGLISH!$O77,"0.000000000"),""))</f>
        <v/>
      </c>
      <c r="EG2" s="145" t="str">
        <f>IF(ISBLANK(ENGLISH!$O79),"",IF(ENGLISH!$O79&lt;&gt;0,TEXT(ENGLISH!$O79,"0.000000000"),""))</f>
        <v/>
      </c>
      <c r="EH2" s="145" t="str">
        <f>IF(ISBLANK(ENGLISH!$O80),"",TEXT(ENGLISH!$O80,"0.000000000"))</f>
        <v/>
      </c>
      <c r="EI2" s="145" t="str">
        <f>IF(ISBLANK(ENGLISH!$O81),"",TEXT(ENGLISH!$O81,"0.000000000"))</f>
        <v/>
      </c>
      <c r="EJ2" s="145" t="str">
        <f>IF(ISBLANK(ENGLISH!$O82),"",TEXT(ENGLISH!$O82,"0.000000000"))</f>
        <v/>
      </c>
      <c r="EK2" s="145" t="str">
        <f>IF(ISBLANK(ENGLISH!$O83),"",TEXT(ENGLISH!$O83,"0.000000000"))</f>
        <v/>
      </c>
      <c r="EL2" s="145" t="str">
        <f>IF(ISBLANK(ENGLISH!$O85),"",IF(ENGLISH!$O85&lt;&gt;0,TEXT(ENGLISH!$O85,"0.000000000"),""))</f>
        <v/>
      </c>
      <c r="EM2" s="145" t="str">
        <f>IF(ISBLANK(ENGLISH!$O86),"",TEXT(ENGLISH!$O86,"0.000000000"))</f>
        <v/>
      </c>
      <c r="EN2" s="145" t="str">
        <f>IF(ISBLANK(ENGLISH!$O87),"",TEXT(ENGLISH!$O87,"0.000000000"))</f>
        <v/>
      </c>
      <c r="EO2" s="145" t="str">
        <f>IF(ISBLANK(ENGLISH!$O88),"",TEXT(ENGLISH!$O88,"0.000000000"))</f>
        <v/>
      </c>
      <c r="EP2" s="145" t="str">
        <f>IF(ISBLANK(ENGLISH!$O89),"",TEXT(ENGLISH!$O89,"0.000000000"))</f>
        <v/>
      </c>
      <c r="EQ2" s="145" t="str">
        <f>IF(ISBLANK(ENGLISH!$O91),"",TEXT(ENGLISH!$O91,"0.000000000"))</f>
        <v/>
      </c>
      <c r="ER2" s="145" t="str">
        <f>IF(ISBLANK(ENGLISH!$O92),"",TEXT(ENGLISH!$O92,"0.000000000"))</f>
        <v/>
      </c>
      <c r="ES2" s="145" t="str">
        <f>IF(ISBLANK(ENGLISH!$O93),"",TEXT(ENGLISH!$O93,"0.000000000"))</f>
        <v/>
      </c>
      <c r="ET2" s="145" t="str">
        <f>IF(ISBLANK(ENGLISH!$O95),"",IF(ENGLISH!$O95&lt;&gt;0,TEXT(ENGLISH!$O95,"0.000000000"),""))</f>
        <v/>
      </c>
      <c r="EU2" s="145" t="str">
        <f>IF(ISBLANK(ENGLISH!$O97),"",TEXT(ENGLISH!$O97,"0.000000000"))</f>
        <v/>
      </c>
      <c r="EV2" s="145" t="str">
        <f>IF(ISBLANK(ENGLISH!$O98),"",TEXT(ENGLISH!$O98,"0.000000000"))</f>
        <v/>
      </c>
      <c r="EW2" s="145" t="str">
        <f>IF(ISBLANK(ENGLISH!$O99),"",TEXT(ENGLISH!$O99,"0.000000000"))</f>
        <v/>
      </c>
      <c r="EX2" s="145" t="str">
        <f>IF(ISBLANK(ENGLISH!$O101),"",IF(ENGLISH!$O101&lt;&gt;0,TEXT(ENGLISH!$O101,"0.000000000"),""))</f>
        <v/>
      </c>
      <c r="EY2" s="145" t="str">
        <f>IF(ISBLANK(ENGLISH!$O103),"",IF(ENGLISH!$O103&lt;&gt;0,TEXT(ENGLISH!$O103,"0.000000000"),""))</f>
        <v/>
      </c>
      <c r="EZ2" s="145" t="str">
        <f>IF(ISBLANK(ENGLISH!$O104),"",TEXT(ENGLISH!$O104,"0.000000000"))</f>
        <v/>
      </c>
      <c r="FA2" s="145" t="str">
        <f>IF(ISBLANK(ENGLISH!$O105),"",TEXT(ENGLISH!$O105,"0.000000000"))</f>
        <v/>
      </c>
      <c r="FB2" s="145" t="str">
        <f>IF(ISBLANK(ENGLISH!$O106),"",TEXT(ENGLISH!$O106,"0.000000000"))</f>
        <v/>
      </c>
      <c r="FC2" s="145" t="str">
        <f>IF(ISBLANK(ENGLISH!$O107),"",TEXT(ENGLISH!$O107,"0.000000000"))</f>
        <v/>
      </c>
      <c r="FD2" s="145" t="str">
        <f>IF(ISBLANK(ENGLISH!$O108),"",TEXT(ENGLISH!$O108,"0.000000000"))</f>
        <v/>
      </c>
      <c r="FE2" s="145" t="str">
        <f>IF(ISBLANK(ENGLISH!$O109),"",TEXT(ENGLISH!$O109,"0.000000000"))</f>
        <v/>
      </c>
      <c r="FF2" s="145" t="str">
        <f>IF(ISBLANK(ENGLISH!$O110),"",TEXT(ENGLISH!$O110,"0.000000000"))</f>
        <v/>
      </c>
      <c r="FG2" s="145" t="str">
        <f>IF(ISBLANK(ENGLISH!$O112),"",IF(ENGLISH!$O112&lt;&gt;0,TEXT(ENGLISH!$O112,"0.000000000"),""))</f>
        <v/>
      </c>
      <c r="FH2" s="145" t="str">
        <f>IF(ISBLANK(ENGLISH!$O113),"",TEXT(ENGLISH!$O113,"0.000000000"))</f>
        <v/>
      </c>
      <c r="FI2" s="145" t="str">
        <f>IF(ISBLANK(ENGLISH!$O114),"",TEXT(ENGLISH!$O114,"0.000000000"))</f>
        <v/>
      </c>
      <c r="FJ2" s="145" t="str">
        <f>IF(ISBLANK(ENGLISH!$O115),"",TEXT(ENGLISH!$O115,"0.000000000"))</f>
        <v/>
      </c>
      <c r="FK2" s="145" t="str">
        <f>IF(ISBLANK(ENGLISH!$O116),"",TEXT(ENGLISH!$O116,"0.000000000"))</f>
        <v/>
      </c>
      <c r="FL2" s="145" t="str">
        <f>IF(ISBLANK(ENGLISH!$O118),"",TEXT(ENGLISH!$O118,"0.000000000"))</f>
        <v/>
      </c>
      <c r="FM2" s="145" t="str">
        <f>IF(ISBLANK(ENGLISH!$O120),"",IF(ENGLISH!$O120&lt;&gt;0,TEXT(ENGLISH!$O120,"0.000000000"),""))</f>
        <v/>
      </c>
      <c r="FN2" s="145" t="str">
        <f>IF(ISBLANK(ENGLISH!$O122),"",TEXT(ENGLISH!$O122,"0.000000000"))</f>
        <v/>
      </c>
      <c r="FO2" s="145" t="str">
        <f>IF(ISBLANK(ENGLISH!$O123),"",TEXT(ENGLISH!$O123,"0.000000000"))</f>
        <v/>
      </c>
      <c r="FP2" s="145" t="str">
        <f>IF(ISBLANK(ENGLISH!$O124),"",TEXT(ENGLISH!$O124,"0.000000000"))</f>
        <v/>
      </c>
      <c r="FQ2" s="145" t="str">
        <f>IF(ISBLANK(ENGLISH!$O126),"",IF(ENGLISH!$O126&lt;&gt;0,TEXT(ENGLISH!$O126,"0.000000000"),""))</f>
        <v/>
      </c>
      <c r="FR2" s="145" t="str">
        <f>IF(ISBLANK(ENGLISH!$O128),"",IF(ENGLISH!$O128&lt;&gt;0,TEXT(ENGLISH!$O128,"0.000000000"),""))</f>
        <v/>
      </c>
      <c r="FS2" s="145" t="str">
        <f>IF(ISBLANK(ENGLISH!$O130),"",TEXT(ENGLISH!$O130,"0.000000000"))</f>
        <v/>
      </c>
      <c r="FT2" s="145" t="str">
        <f>IF(ISBLANK(ENGLISH!$O131),"",TEXT(ENGLISH!$O131,"0.000000000"))</f>
        <v/>
      </c>
      <c r="FU2" s="145" t="str">
        <f>IF(ISBLANK(ENGLISH!$O132),"",TEXT(ENGLISH!$O132,"0.000000000"))</f>
        <v/>
      </c>
      <c r="FV2" s="145" t="str">
        <f>IF(ISBLANK(ENGLISH!$O133),"",TEXT(ENGLISH!$O133,"0.000000000"))</f>
        <v/>
      </c>
      <c r="FW2" s="145" t="str">
        <f>IF(ISBLANK(ENGLISH!$O134),"",TEXT(ENGLISH!$O134,"0.000000000"))</f>
        <v/>
      </c>
      <c r="FX2" s="145" t="str">
        <f>IF(ISBLANK(ENGLISH!$O135),"",TEXT(ENGLISH!$O135,"0.000000000"))</f>
        <v/>
      </c>
      <c r="FY2" s="145" t="str">
        <f>IF(ISBLANK(ENGLISH!$O136),"",TEXT(ENGLISH!$O136,"0.000000000"))</f>
        <v/>
      </c>
      <c r="FZ2" s="145" t="str">
        <f>IF(ISBLANK(ENGLISH!$O137),"",TEXT(ENGLISH!$O137,"0.000000000"))</f>
        <v/>
      </c>
      <c r="GA2" s="145" t="str">
        <f>IF(ISBLANK(ENGLISH!$O138),"",TEXT(ENGLISH!$O138,"0.000000000"))</f>
        <v/>
      </c>
      <c r="GB2" s="145" t="str">
        <f>IF(ISBLANK(ENGLISH!$O140),"",IF(ENGLISH!$O140&lt;&gt;0,TEXT(ENGLISH!$O140,"0.000000000"),""))</f>
        <v/>
      </c>
      <c r="GC2" s="145" t="str">
        <f>IF(ISBLANK(ENGLISH!$O142),"",TEXT(ENGLISH!$O142,"0.000000000"))</f>
        <v/>
      </c>
      <c r="GD2" s="145" t="str">
        <f>IF(ISBLANK(ENGLISH!$O143),"",TEXT(ENGLISH!$O143,"0.000000000"))</f>
        <v/>
      </c>
      <c r="GE2" s="145" t="str">
        <f>IF(ISBLANK(ENGLISH!$O144),"",TEXT(ENGLISH!$O144,"0.000000000"))</f>
        <v/>
      </c>
      <c r="GF2" s="145" t="str">
        <f>IF(ISBLANK(ENGLISH!$O148),"",TEXT(ENGLISH!$O148,"0.000000000"))</f>
        <v/>
      </c>
      <c r="GG2" s="145" t="str">
        <f>IF(ISBLANK(ENGLISH!$O146),"",IF(ENGLISH!$O146&lt;&gt;0,TEXT(ENGLISH!$O146,"0.000000000"),""))</f>
        <v/>
      </c>
      <c r="GH2" s="145" t="str">
        <f>IF(ISBLANK(ENGLISH!$O150),"",IF(ENGLISH!$O150&lt;&gt;0,TEXT(ENGLISH!$O150,"0.000000000"),""))</f>
        <v/>
      </c>
      <c r="GI2" s="145" t="str">
        <f>IF(ISBLANK(ENGLISH!$O158),"",IF(ENGLISH!$O158&lt;&gt;0,TEXT(ENGLISH!$O158,"0.000000000"),""))</f>
        <v/>
      </c>
      <c r="GJ2" s="145" t="str">
        <f>IF(ISBLANK(ENGLISH!$O160),"",IF(ENGLISH!$O160&lt;&gt;0,TEXT(ENGLISH!$O160,"0.000000000"),""))</f>
        <v/>
      </c>
      <c r="GK2" s="145" t="str">
        <f>IF(ISBLANK(ENGLISH!$O161),"",TEXT(ENGLISH!$O161,"0.000000000"))</f>
        <v/>
      </c>
      <c r="GL2" s="145" t="str">
        <f>IF(ISBLANK(ENGLISH!$O162),"",TEXT(ENGLISH!$O162,"0.000000000"))</f>
        <v/>
      </c>
      <c r="GM2" s="145" t="str">
        <f>IF(ISBLANK(ENGLISH!$O163),"",IF(ENGLISH!$O163&lt;&gt;0,TEXT(ENGLISH!$O163,"0.000000000"),""))</f>
        <v/>
      </c>
      <c r="GN2" s="145" t="str">
        <f>IF(ISBLANK(ENGLISH!$O164),"",TEXT(ENGLISH!$O164,"0.000000000"))</f>
        <v/>
      </c>
      <c r="GO2" s="145" t="str">
        <f>IF(ISBLANK(ENGLISH!$O165),"",TEXT(ENGLISH!$O165,"0.000000000"))</f>
        <v/>
      </c>
      <c r="GP2" s="145" t="str">
        <f>IF(ISBLANK(ENGLISH!$O167),"",IF(ENGLISH!$O167&lt;&gt;0,TEXT(ENGLISH!$O167,"0.000000000"),""))</f>
        <v/>
      </c>
      <c r="GQ2" s="145" t="str">
        <f>IF(ISBLANK(ENGLISH!$O169),"",IF(ENGLISH!$O169&lt;&gt;0,TEXT(ENGLISH!$O169,"0.000000000"),""))</f>
        <v/>
      </c>
      <c r="GR2" s="145" t="str">
        <f>IF(ISBLANK(ENGLISH!$O170),"",TEXT(ENGLISH!$O170,"0.000000000"))</f>
        <v/>
      </c>
      <c r="GS2" s="145" t="str">
        <f>IF(ISBLANK(ENGLISH!$O171),"",TEXT(ENGLISH!$O171,"0.000000000"))</f>
        <v/>
      </c>
      <c r="GT2" s="145" t="str">
        <f>IF(ISBLANK(ENGLISH!$O172),"",IF(ENGLISH!$O172&lt;&gt;0, TEXT(ENGLISH!$O172,"0.000000000"),""))</f>
        <v/>
      </c>
      <c r="GU2" s="145" t="str">
        <f>IF(ISBLANK(ENGLISH!$O173),"",TEXT(ENGLISH!$O173,"0.000000000"))</f>
        <v/>
      </c>
      <c r="GV2" s="145" t="str">
        <f>IF(ISBLANK(ENGLISH!$O174),"",TEXT(ENGLISH!$O174,"0.000000000"))</f>
        <v/>
      </c>
      <c r="GW2" s="145" t="str">
        <f>IF(ISBLANK(ENGLISH!$O176),"",IF(ENGLISH!$O176&lt;&gt;0,TEXT(ENGLISH!$O176,"0.000000000"),""))</f>
        <v/>
      </c>
      <c r="GX2" s="145" t="str">
        <f>IF(ISBLANK(ENGLISH!$O178),"",IF(ENGLISH!$O178&lt;&gt;0,TEXT(ENGLISH!$O178,"0.000000000"),""))</f>
        <v/>
      </c>
      <c r="GY2" s="145" t="str">
        <f>IF(ISBLANK(ENGLISH!$O184),"",IF(ENGLISH!$O184&lt;&gt;0, TEXT(ENGLISH!$O184,"0.000000000"),""))</f>
        <v/>
      </c>
      <c r="GZ2" s="145" t="str">
        <f>IF(ISBLANK(ENGLISH!$O186),"",TEXT(ENGLISH!$O186,"0.000000000"))</f>
        <v/>
      </c>
      <c r="HA2" s="145" t="str">
        <f>IF(ISBLANK(ENGLISH!$O187),"",TEXT(ENGLISH!$O187,"0.000000000"))</f>
        <v/>
      </c>
      <c r="HB2" s="145" t="str">
        <f>IF(ISBLANK(ENGLISH!$O188),"",TEXT(ENGLISH!$O188,"0.000000000"))</f>
        <v/>
      </c>
      <c r="HC2" s="145" t="str">
        <f>IF(ISBLANK(ENGLISH!$O189),"",TEXT(ENGLISH!$O189,"0.000000000"))</f>
        <v/>
      </c>
      <c r="HD2" s="145" t="str">
        <f>IF(ISBLANK(ENGLISH!$O190),"",TEXT(ENGLISH!$O190,"0.000000000"))</f>
        <v/>
      </c>
      <c r="HE2" s="145" t="str">
        <f>IF(ISBLANK(ENGLISH!$O191),"",TEXT(ENGLISH!$O191,"0.000000000"))</f>
        <v/>
      </c>
    </row>
    <row r="3" spans="1:213" ht="13.5" customHeight="1" x14ac:dyDescent="0.35">
      <c r="A3" s="145" t="str">
        <f>IF(ISBLANK(FRANÇAIS!F26),"",IF(ISBLANK(FRANÇAIS!F28),"",FRANÇAIS!F28))</f>
        <v/>
      </c>
      <c r="B3" s="145" t="str">
        <f>IF(ISBLANK(FRANÇAIS!F26),"",IF(ISBLANK(FRANÇAIS!H28),"",FRANÇAIS!H28))</f>
        <v/>
      </c>
      <c r="C3" s="145" t="str">
        <f>IF(ISBLANK(FRANÇAIS!F26),"",UPPER(FRANÇAIS!F26))</f>
        <v/>
      </c>
      <c r="D3" s="145" t="str">
        <f>IF(ISBLANK(FRANÇAIS!P27),"",VLOOKUP(FRANÇAIS!P27,Normalization!$I$1:$J$19,2,FALSE))</f>
        <v/>
      </c>
      <c r="E3" s="145" t="str">
        <f>IF(ISBLANK(FRANÇAIS!P28),"",VLOOKUP(FRANÇAIS!P28,Normalization!$K$1:$L$35,2,FALSE))</f>
        <v/>
      </c>
      <c r="F3" s="145" t="str">
        <f>IF(ISBLANK(FRANÇAIS!P29),"",VLOOKUP(FRANÇAIS!P29,Normalization!$M$1:$N$25,2,FALSE))</f>
        <v/>
      </c>
      <c r="G3" s="145" t="str">
        <f>IF(ISBLANK(FRANÇAIS!P30),"",VLOOKUP(FRANÇAIS!P30,Normalization!$O$1:$P$25,2,FALSE))</f>
        <v/>
      </c>
      <c r="H3" s="158" t="str">
        <f>IF(ISBLANK(FRANÇAIS!P33),"",FRANÇAIS!P33)</f>
        <v/>
      </c>
      <c r="I3" s="145" t="str">
        <f>IF(ISBLANK(FRANÇAIS!P36),"",VLOOKUP(FRANÇAIS!P36,Normalization!$Q$1:$R$10,2,FALSE))</f>
        <v/>
      </c>
      <c r="J3" s="145" t="str">
        <f>IF(ISBLANK(FRANÇAIS!F30),"",TEXT(FRANÇAIS!F30,"0.000000000"))</f>
        <v/>
      </c>
      <c r="K3" s="145" t="str">
        <f>IF(ISBLANK(FRANÇAIS!F29),"",TEXT(FRANÇAIS!F29,"0.000000000"))</f>
        <v/>
      </c>
      <c r="L3" s="145" t="str">
        <f>IF(ISBLANK(FRANÇAIS!F31),"",TEXT(FRANÇAIS!F31,"0.000000000"))</f>
        <v/>
      </c>
      <c r="M3" s="145" t="str">
        <f>IF(ISBLANK(FRANÇAIS!F32),"",TEXT(FRANÇAIS!F32,"0.000000000"))</f>
        <v/>
      </c>
      <c r="N3" s="145" t="str">
        <f>IF(ISBLANK(FRANÇAIS!F33),"",TEXT(FRANÇAIS!F33,"0.000000000"))</f>
        <v/>
      </c>
      <c r="O3" s="145" t="str">
        <f>IF(ISBLANK(FRANÇAIS!H30),"",TEXT(FRANÇAIS!H30,"0.000000000"))</f>
        <v/>
      </c>
      <c r="P3" s="145" t="str">
        <f>IF(ISBLANK(FRANÇAIS!H29),"",TEXT(FRANÇAIS!H29,"0.000000000"))</f>
        <v/>
      </c>
      <c r="Q3" s="145" t="str">
        <f>IF(ISBLANK(FRANÇAIS!H31),"",TEXT(FRANÇAIS!H31,"0.000000000"))</f>
        <v/>
      </c>
      <c r="R3" s="145" t="str">
        <f>IF(ISBLANK(FRANÇAIS!H32),"",TEXT(FRANÇAIS!H32,"0.000000000"))</f>
        <v/>
      </c>
      <c r="S3" s="145" t="str">
        <f>IF(ISBLANK(FRANÇAIS!H33),"",TEXT(FRANÇAIS!H33,"0.000000000"))</f>
        <v/>
      </c>
      <c r="T3" s="145" t="str">
        <f>IF(ISBLANK(FRANÇAIS!F35),"",VLOOKUP(FRANÇAIS!F35,Normalization!$A$1:$B$30,2,FALSE))</f>
        <v/>
      </c>
      <c r="U3" s="145" t="str">
        <f>IF(ISBLANK(FRANÇAIS!F36),"",VLOOKUP(FRANÇAIS!F36,Normalization!$C$1:$D$48,2,FALSE))</f>
        <v/>
      </c>
      <c r="V3" s="145" t="str">
        <f>IF(ISBLANK(FRANÇAIS!F37),"",VLOOKUP(FRANÇAIS!F37,Normalization!$E$1:$F$156,2,FALSE))</f>
        <v/>
      </c>
      <c r="W3" s="145" t="str">
        <f>IF(ISBLANK(FRANÇAIS!J43),"",TEXT(FRANÇAIS!J43,"0.000000000"))</f>
        <v/>
      </c>
      <c r="X3" s="145" t="str">
        <f>IF(ISBLANK(FRANÇAIS!M43),"",VLOOKUP(FRANÇAIS!M43,Normalization!$G$1:$H$35,2,FALSE))</f>
        <v/>
      </c>
      <c r="Y3" s="145" t="str">
        <f>IF(ISBLANK(FRANÇAIS!J44),"",TEXT(FRANÇAIS!J44,"0.000000000"))</f>
        <v/>
      </c>
      <c r="Z3" s="145" t="str">
        <f>IF(ISBLANK(FRANÇAIS!M44),"",VLOOKUP(FRANÇAIS!M44,Normalization!$G$1:$H$35,2,FALSE))</f>
        <v/>
      </c>
      <c r="AA3" s="145" t="str">
        <f>IF(ISBLANK(FRANÇAIS!J45),"",TEXT(FRANÇAIS!J45,"0.000000000"))</f>
        <v/>
      </c>
      <c r="AB3" s="145" t="str">
        <f>IF(ISBLANK(FRANÇAIS!M45),"",VLOOKUP(FRANÇAIS!M45,Normalization!$G$1:$H$35,2,FALSE))</f>
        <v/>
      </c>
      <c r="AC3" s="145" t="str">
        <f>IF(ISBLANK(FRANÇAIS!J46),"",TEXT(FRANÇAIS!J46,"0.000000000"))</f>
        <v/>
      </c>
      <c r="AD3" s="145" t="str">
        <f>IF(ISBLANK(FRANÇAIS!M46),"",VLOOKUP(FRANÇAIS!M46,Normalization!$G$1:$H$35,2,FALSE))</f>
        <v/>
      </c>
      <c r="AE3" s="145" t="str">
        <f>IF(ISBLANK(FRANÇAIS!J47),"",TEXT(FRANÇAIS!J47,"0.000000000"))</f>
        <v/>
      </c>
      <c r="AF3" s="145" t="str">
        <f>IF(ISBLANK(FRANÇAIS!M47),"",VLOOKUP(FRANÇAIS!M47,Normalization!$G$1:$H$35,2,FALSE))</f>
        <v/>
      </c>
      <c r="AG3" s="145" t="str">
        <f>IF(ISBLANK(FRANÇAIS!J48),"",TEXT(FRANÇAIS!J48,"0.000000000"))</f>
        <v/>
      </c>
      <c r="AH3" s="145" t="str">
        <f>IF(ISBLANK(FRANÇAIS!M48),"",VLOOKUP(FRANÇAIS!M48,Normalization!$G$1:$H$35,2,FALSE))</f>
        <v/>
      </c>
      <c r="AI3" s="145" t="str">
        <f>IF(ISBLANK(FRANÇAIS!J49),"",TEXT(FRANÇAIS!J49,"0.000000000"))</f>
        <v/>
      </c>
      <c r="AJ3" s="145" t="str">
        <f>IF(ISBLANK(FRANÇAIS!M49),"",VLOOKUP(FRANÇAIS!M49,Normalization!$G$1:$H$35,2,FALSE))</f>
        <v/>
      </c>
      <c r="AK3" s="145" t="str">
        <f>IF(ISBLANK(FRANÇAIS!$J52),"",TEXT(FRANÇAIS!$J52,"0.000000000"))</f>
        <v/>
      </c>
      <c r="AL3" s="145" t="str">
        <f>IF(ISBLANK(FRANÇAIS!$J53),"",TEXT(FRANÇAIS!$J53,"0.000000000"))</f>
        <v/>
      </c>
      <c r="AM3" s="145" t="str">
        <f>IF(ISBLANK(FRANÇAIS!$J54),"",TEXT(FRANÇAIS!$J54,"0.000000000"))</f>
        <v/>
      </c>
      <c r="AN3" s="145" t="str">
        <f>IF(ISBLANK(FRANÇAIS!$J55),"",TEXT(FRANÇAIS!$J55,"0.000000000"))</f>
        <v/>
      </c>
      <c r="AO3" s="145" t="str">
        <f>IF(ISBLANK(FRANÇAIS!$J56),"",TEXT(FRANÇAIS!$J56,"0.000000000"))</f>
        <v/>
      </c>
      <c r="AP3" s="145" t="str">
        <f>IF(ISBLANK(FRANÇAIS!$J57),"",TEXT(FRANÇAIS!$J57,"0.000000000"))</f>
        <v/>
      </c>
      <c r="AQ3" s="145" t="str">
        <f>IF(ISBLANK(FRANÇAIS!$J58),"",TEXT(FRANÇAIS!$J58,"0.000000000"))</f>
        <v/>
      </c>
      <c r="AR3" s="145" t="str">
        <f>IF(ISBLANK(FRANÇAIS!K64),"",TEXT(FRANÇAIS!K64,"0.000000000"))</f>
        <v/>
      </c>
      <c r="AS3" s="145" t="str">
        <f>IF(ISBLANK(FRANÇAIS!K67),"",TEXT(FRANÇAIS!K67,"0.000000000"))</f>
        <v/>
      </c>
      <c r="AT3" s="145" t="str">
        <f>IF(ISBLANK(FRANÇAIS!K65),"",TEXT(FRANÇAIS!K65,"0.000000000"))</f>
        <v/>
      </c>
      <c r="AU3" s="145" t="str">
        <f>IF(ISBLANK(FRANÇAIS!K66),"",TEXT(FRANÇAIS!K66,"0.000000000"))</f>
        <v/>
      </c>
      <c r="AV3" s="145" t="str">
        <f>IF(ISBLANK(FRANÇAIS!$K75),"",IF(FRANÇAIS!$K75&lt;&gt;0,TEXT(FRANÇAIS!$K75,"0.000000000"),""))</f>
        <v/>
      </c>
      <c r="AW3" s="145" t="str">
        <f>IF(ISBLANK(FRANÇAIS!$K77),"",IF(FRANÇAIS!$K77&lt;&gt;0,TEXT(FRANÇAIS!$K77,"0.000000000"),""))</f>
        <v/>
      </c>
      <c r="AX3" s="145" t="str">
        <f>IF(ISBLANK(FRANÇAIS!$K79),"",IF(FRANÇAIS!$K79&lt;&gt;0,TEXT(FRANÇAIS!$K79,"0.000000000"),""))</f>
        <v/>
      </c>
      <c r="AY3" s="145" t="str">
        <f>IF(ISBLANK(FRANÇAIS!$K80),"",TEXT(FRANÇAIS!$K80,"0.000000000"))</f>
        <v/>
      </c>
      <c r="AZ3" s="145" t="str">
        <f>IF(ISBLANK(FRANÇAIS!$K81),"",TEXT(FRANÇAIS!$K81,"0.000000000"))</f>
        <v/>
      </c>
      <c r="BA3" s="145" t="str">
        <f>IF(ISBLANK(FRANÇAIS!$K82),"",TEXT(FRANÇAIS!$K82,"0.000000000"))</f>
        <v/>
      </c>
      <c r="BB3" s="145" t="str">
        <f>IF(ISBLANK(FRANÇAIS!$K83),"",TEXT(FRANÇAIS!$K83,"0.000000000"))</f>
        <v/>
      </c>
      <c r="BC3" s="145" t="str">
        <f>IF(ISBLANK(FRANÇAIS!$K85),"",IF(FRANÇAIS!$K85&lt;&gt;0,TEXT(FRANÇAIS!$K85,"0.000000000"),""))</f>
        <v/>
      </c>
      <c r="BD3" s="145" t="str">
        <f>IF(ISBLANK(FRANÇAIS!$K86),"",TEXT(FRANÇAIS!$K86,"0.000000000"))</f>
        <v/>
      </c>
      <c r="BE3" s="145" t="str">
        <f>IF(ISBLANK(FRANÇAIS!$K87),"",TEXT(FRANÇAIS!$K87,"0.000000000"))</f>
        <v/>
      </c>
      <c r="BF3" s="145" t="str">
        <f>IF(ISBLANK(FRANÇAIS!$K88),"",TEXT(FRANÇAIS!$K88,"0.000000000"))</f>
        <v/>
      </c>
      <c r="BG3" s="145" t="str">
        <f>IF(ISBLANK(FRANÇAIS!$K89),"",TEXT(FRANÇAIS!$K89,"0.000000000"))</f>
        <v/>
      </c>
      <c r="BH3" s="145" t="str">
        <f>IF(ISBLANK(FRANÇAIS!$K91),"",TEXT(FRANÇAIS!$K91,"0.000000000"))</f>
        <v/>
      </c>
      <c r="BI3" s="145" t="str">
        <f>IF(ISBLANK(FRANÇAIS!$K92),"",TEXT(FRANÇAIS!$K92,"0.000000000"))</f>
        <v/>
      </c>
      <c r="BJ3" s="145" t="str">
        <f>IF(ISBLANK(FRANÇAIS!$K93),"",TEXT(FRANÇAIS!$K93,"0.000000000"))</f>
        <v/>
      </c>
      <c r="BK3" s="145" t="str">
        <f>IF(ISBLANK(FRANÇAIS!$K95),"",IF(FRANÇAIS!$K95&lt;&gt;0,TEXT(FRANÇAIS!$K95,"0.000000000"),""))</f>
        <v/>
      </c>
      <c r="BL3" s="145" t="str">
        <f>IF(ISBLANK(FRANÇAIS!$K97),"",TEXT(FRANÇAIS!$K97,"0.000000000"))</f>
        <v/>
      </c>
      <c r="BM3" s="145" t="str">
        <f>IF(ISBLANK(FRANÇAIS!$K98),"",TEXT(FRANÇAIS!$K98,"0.000000000"))</f>
        <v/>
      </c>
      <c r="BN3" s="145" t="str">
        <f>IF(ISBLANK(FRANÇAIS!$K99),"",TEXT(FRANÇAIS!$K99,"0.000000000"))</f>
        <v/>
      </c>
      <c r="BO3" s="145" t="str">
        <f>IF(ISBLANK(FRANÇAIS!$K101),"",IF(FRANÇAIS!$K101&lt;&gt;0,TEXT(FRANÇAIS!$K101,"0.000000000"),""))</f>
        <v/>
      </c>
      <c r="BP3" s="145" t="str">
        <f>IF(ISBLANK(FRANÇAIS!$K103),"",IF(FRANÇAIS!$K103&lt;&gt;0,TEXT(FRANÇAIS!$K103,"0.000000000"),""))</f>
        <v/>
      </c>
      <c r="BQ3" s="145" t="str">
        <f>IF(ISBLANK(FRANÇAIS!$K104),"",TEXT(FRANÇAIS!$K104,"0.000000000"))</f>
        <v/>
      </c>
      <c r="BR3" s="145" t="str">
        <f>IF(ISBLANK(FRANÇAIS!$K105),"",TEXT(FRANÇAIS!$K105,"0.000000000"))</f>
        <v/>
      </c>
      <c r="BS3" s="145" t="str">
        <f>IF(ISBLANK(FRANÇAIS!$K106),"",TEXT(FRANÇAIS!$K106,"0.000000000"))</f>
        <v/>
      </c>
      <c r="BT3" s="145" t="str">
        <f>IF(ISBLANK(FRANÇAIS!$K107),"",TEXT(FRANÇAIS!$K107,"0.000000000"))</f>
        <v/>
      </c>
      <c r="BU3" s="145" t="str">
        <f>IF(ISBLANK(FRANÇAIS!$K108),"",TEXT(FRANÇAIS!$K108,"0.000000000"))</f>
        <v/>
      </c>
      <c r="BV3" s="145" t="str">
        <f>IF(ISBLANK(FRANÇAIS!$K109),"",TEXT(FRANÇAIS!$K109,"0.000000000"))</f>
        <v/>
      </c>
      <c r="BW3" s="145" t="str">
        <f>IF(ISBLANK(FRANÇAIS!$K110),"",TEXT(FRANÇAIS!$K110,"0.000000000"))</f>
        <v/>
      </c>
      <c r="BX3" s="145" t="str">
        <f>IF(ISBLANK(FRANÇAIS!$K112),"",IF(FRANÇAIS!$K112&lt;&gt;0,TEXT(FRANÇAIS!$K112,"0.000000000"),""))</f>
        <v/>
      </c>
      <c r="BY3" s="145" t="str">
        <f>IF(ISBLANK(FRANÇAIS!$K113),"",TEXT(FRANÇAIS!$K113,"0.000000000"))</f>
        <v/>
      </c>
      <c r="BZ3" s="145" t="str">
        <f>IF(ISBLANK(FRANÇAIS!$K114),"",TEXT(FRANÇAIS!$K114,"0.000000000"))</f>
        <v/>
      </c>
      <c r="CA3" s="145" t="str">
        <f>IF(ISBLANK(FRANÇAIS!$K115),"",TEXT(FRANÇAIS!$K115,"0.000000000"))</f>
        <v/>
      </c>
      <c r="CB3" s="145" t="str">
        <f>IF(ISBLANK(FRANÇAIS!$K116),"",TEXT(FRANÇAIS!$K116,"0.000000000"))</f>
        <v/>
      </c>
      <c r="CC3" s="145" t="str">
        <f>IF(ISBLANK(FRANÇAIS!$K118),"",TEXT(FRANÇAIS!$K118,"0.000000000"))</f>
        <v/>
      </c>
      <c r="CD3" s="145" t="str">
        <f>IF(ISBLANK(FRANÇAIS!$K120),"",IF(FRANÇAIS!$K120,TEXT(FRANÇAIS!$K120,"0.000000000"),""))</f>
        <v/>
      </c>
      <c r="CE3" s="145" t="str">
        <f>IF(ISBLANK(FRANÇAIS!$K122),"",TEXT(FRANÇAIS!$K122,"0.000000000"))</f>
        <v/>
      </c>
      <c r="CF3" s="145" t="str">
        <f>IF(ISBLANK(FRANÇAIS!$K123),"",TEXT(FRANÇAIS!$K123,"0.000000000"))</f>
        <v/>
      </c>
      <c r="CG3" s="145" t="str">
        <f>IF(ISBLANK(FRANÇAIS!$K124),"",TEXT(FRANÇAIS!$K124,"0.000000000"))</f>
        <v/>
      </c>
      <c r="CH3" s="145" t="str">
        <f>IF(ISBLANK(FRANÇAIS!$K126),"",IF(FRANÇAIS!$K126&lt;&gt;0, TEXT(FRANÇAIS!$K126,"0.000000000"),""))</f>
        <v/>
      </c>
      <c r="CI3" s="145" t="str">
        <f>IF(ISBLANK(FRANÇAIS!$K128),"",IF(FRANÇAIS!$K128&lt;&gt;0,TEXT(FRANÇAIS!$K128,"0.000000000"),""))</f>
        <v/>
      </c>
      <c r="CJ3" s="145" t="str">
        <f>IF(ISBLANK(FRANÇAIS!$K130),"",TEXT(FRANÇAIS!$K130,"0.000000000"))</f>
        <v/>
      </c>
      <c r="CK3" s="145" t="str">
        <f>IF(ISBLANK(FRANÇAIS!$K131),"",TEXT(FRANÇAIS!$K131,"0.000000000"))</f>
        <v/>
      </c>
      <c r="CL3" s="145" t="str">
        <f>IF(ISBLANK(FRANÇAIS!$K132),"",TEXT(FRANÇAIS!$K132,"0.000000000"))</f>
        <v/>
      </c>
      <c r="CM3" s="145" t="str">
        <f>IF(ISBLANK(FRANÇAIS!$K133),"",TEXT(FRANÇAIS!$K133,"0.000000000"))</f>
        <v/>
      </c>
      <c r="CN3" s="145" t="str">
        <f>IF(ISBLANK(FRANÇAIS!$K134),"",TEXT(FRANÇAIS!$K134,"0.000000000"))</f>
        <v/>
      </c>
      <c r="CO3" s="145" t="str">
        <f>IF(ISBLANK(FRANÇAIS!$K135),"",TEXT(FRANÇAIS!$K135,"0.000000000"))</f>
        <v/>
      </c>
      <c r="CP3" s="145" t="str">
        <f>IF(ISBLANK(FRANÇAIS!$K136),"",TEXT(FRANÇAIS!$K136,"0.000000000"))</f>
        <v/>
      </c>
      <c r="CQ3" s="145" t="str">
        <f>IF(ISBLANK(FRANÇAIS!$K137),"",TEXT(FRANÇAIS!$K137,"0.000000000"))</f>
        <v/>
      </c>
      <c r="CR3" s="145" t="str">
        <f>IF(ISBLANK(FRANÇAIS!$K138),"",TEXT(FRANÇAIS!$K138,"0.000000000"))</f>
        <v/>
      </c>
      <c r="CS3" s="145" t="str">
        <f>IF(ISBLANK(FRANÇAIS!$K140),"",IF(FRANÇAIS!$K140&lt;&gt;0,TEXT(FRANÇAIS!$K140,"0.000000000"),""))</f>
        <v/>
      </c>
      <c r="CT3" s="145" t="str">
        <f>IF(ISBLANK(FRANÇAIS!$K142),"",TEXT(FRANÇAIS!$K142,"0.000000000"))</f>
        <v/>
      </c>
      <c r="CU3" s="145" t="str">
        <f>IF(ISBLANK(FRANÇAIS!$K143),"",TEXT(FRANÇAIS!$K143,"0.000000000"))</f>
        <v/>
      </c>
      <c r="CV3" s="145" t="str">
        <f>IF(ISBLANK(FRANÇAIS!$K144),"",TEXT(FRANÇAIS!$K144,"0.000000000"))</f>
        <v/>
      </c>
      <c r="CW3" s="145" t="str">
        <f>IF(ISBLANK(FRANÇAIS!$K148),"",TEXT(FRANÇAIS!$K148,"0.000000000"))</f>
        <v/>
      </c>
      <c r="CX3" s="145" t="str">
        <f>IF(ISBLANK(FRANÇAIS!$K146),"",IF(FRANÇAIS!$K146&lt;&gt;0,TEXT(FRANÇAIS!$K146,"0.000000000"),""))</f>
        <v/>
      </c>
      <c r="CY3" s="145" t="str">
        <f>IF(ISBLANK(FRANÇAIS!$K150),"",IF(FRANÇAIS!$K150&lt;&gt;0,TEXT(FRANÇAIS!$K150,"0.000000000"),""))</f>
        <v/>
      </c>
      <c r="CZ3" s="145" t="str">
        <f>IF(ISBLANK(FRANÇAIS!$K158),"",IF(FRANÇAIS!$K158&lt;&gt;0,TEXT(FRANÇAIS!$K158,"0.000000000"),""))</f>
        <v/>
      </c>
      <c r="DA3" s="145" t="str">
        <f>IF(ISBLANK(FRANÇAIS!$K160),"",IF(FRANÇAIS!$K160&lt;&gt;0,TEXT(FRANÇAIS!$K160,"0.000000000"),""))</f>
        <v/>
      </c>
      <c r="DB3" s="145" t="str">
        <f>IF(ISBLANK(FRANÇAIS!$K161),"",TEXT(FRANÇAIS!$K161,"0.000000000"))</f>
        <v/>
      </c>
      <c r="DC3" s="145" t="str">
        <f>IF(ISBLANK(FRANÇAIS!$K162),"",TEXT(FRANÇAIS!$K162,"0.000000000"))</f>
        <v/>
      </c>
      <c r="DD3" s="145" t="str">
        <f>IF(ISBLANK(FRANÇAIS!$K163),"",IF(FRANÇAIS!$K163&lt;&gt;0,TEXT(FRANÇAIS!$K163,"0.000000000"),""))</f>
        <v/>
      </c>
      <c r="DE3" s="145" t="str">
        <f>IF(ISBLANK(FRANÇAIS!$K164),"",TEXT(FRANÇAIS!$K164,"0.000000000"))</f>
        <v/>
      </c>
      <c r="DF3" s="145" t="str">
        <f>IF(ISBLANK(FRANÇAIS!$K165),"",TEXT(FRANÇAIS!$K165,"0.000000000"))</f>
        <v/>
      </c>
      <c r="DG3" s="145" t="str">
        <f>IF(ISBLANK(FRANÇAIS!$K167),"",IF(FRANÇAIS!$K167&lt;&gt;0,TEXT(FRANÇAIS!$K167,"0.000000000"),""))</f>
        <v/>
      </c>
      <c r="DH3" s="145" t="str">
        <f>IF(ISBLANK(FRANÇAIS!$K169),"",IF(FRANÇAIS!$K169&lt;&gt;0,TEXT(FRANÇAIS!$K169,"0.000000000"),""))</f>
        <v/>
      </c>
      <c r="DI3" s="145" t="str">
        <f>IF(ISBLANK(FRANÇAIS!$K170),"",TEXT(FRANÇAIS!$K170,"0.000000000"))</f>
        <v/>
      </c>
      <c r="DJ3" s="145" t="str">
        <f>IF(ISBLANK(FRANÇAIS!$K171),"",TEXT(FRANÇAIS!$K171,"0.000000000"))</f>
        <v/>
      </c>
      <c r="DK3" s="145" t="str">
        <f>IF(ISBLANK(FRANÇAIS!$K172),"",IF(FRANÇAIS!$K172&lt;&gt;0,TEXT(FRANÇAIS!$K172,"0.000000000"),""))</f>
        <v/>
      </c>
      <c r="DL3" s="145" t="str">
        <f>IF(ISBLANK(FRANÇAIS!$K173),"",TEXT(FRANÇAIS!$K173,"0.000000000"))</f>
        <v/>
      </c>
      <c r="DM3" s="145" t="str">
        <f>IF(ISBLANK(FRANÇAIS!$K174),"",TEXT(FRANÇAIS!$K174,"0.000000000"))</f>
        <v/>
      </c>
      <c r="DN3" s="145" t="str">
        <f>IF(ISBLANK(FRANÇAIS!$K176),"",IF(FRANÇAIS!$K176&lt;&gt;0,TEXT(FRANÇAIS!$K176,"0.000000000"),""))</f>
        <v/>
      </c>
      <c r="DO3" s="145" t="str">
        <f>IF(ISBLANK(FRANÇAIS!$K178),"",IF(FRANÇAIS!$K178&lt;&gt;0,TEXT(FRANÇAIS!$K178,"0.000000000"),""))</f>
        <v/>
      </c>
      <c r="DP3" s="145" t="str">
        <f>IF(ISBLANK(FRANÇAIS!$K184),"",IF(FRANÇAIS!$K184&lt;&gt;0,TEXT(FRANÇAIS!$K184,"0.000000000"),""))</f>
        <v/>
      </c>
      <c r="DQ3" s="145" t="str">
        <f>IF(ISBLANK(FRANÇAIS!$K186),"",TEXT(FRANÇAIS!$K186,"0.000000000"))</f>
        <v/>
      </c>
      <c r="DR3" s="145" t="str">
        <f>IF(ISBLANK(FRANÇAIS!$K187),"",TEXT(FRANÇAIS!$K187,"0.000000000"))</f>
        <v/>
      </c>
      <c r="DS3" s="145" t="str">
        <f>IF(ISBLANK(FRANÇAIS!$K188),"",TEXT(FRANÇAIS!$K188,"0.000000000"))</f>
        <v/>
      </c>
      <c r="DT3" s="145" t="str">
        <f>IF(ISBLANK(FRANÇAIS!$K189),"",TEXT(FRANÇAIS!$K189,"0.000000000"))</f>
        <v/>
      </c>
      <c r="DU3" s="145" t="str">
        <f>IF(ISBLANK(FRANÇAIS!$K190),"",TEXT(FRANÇAIS!$K190,"0.000000000"))</f>
        <v/>
      </c>
      <c r="DV3" s="145" t="str">
        <f>IF(ISBLANK(FRANÇAIS!$K191),"",TEXT(FRANÇAIS!$K191,"0.000000000"))</f>
        <v/>
      </c>
      <c r="DW3" s="145" t="str">
        <f>IF(ISBLANK(FRANÇAIS!K194),"",TEXT(FRANÇAIS!K194,"0.000000000"))</f>
        <v/>
      </c>
      <c r="DX3" s="145" t="str">
        <f>IF(ISBLANK(FRANÇAIS!L194),"",TEXT(FRANÇAIS!L194,"0.000000000"))</f>
        <v/>
      </c>
      <c r="DY3" s="145" t="str">
        <f>IF(ISBLANK(FRANÇAIS!M194),"",TEXT(FRANÇAIS!M194,"0.000000000"))</f>
        <v/>
      </c>
      <c r="DZ3" s="145" t="str">
        <f>IF(ISBLANK(FRANÇAIS!N194),"",TEXT(FRANÇAIS!N194,"0.000000000"))</f>
        <v/>
      </c>
      <c r="EA3" s="145" t="str">
        <f>IF(ISBLANK(FRANÇAIS!O194),"",TEXT(FRANÇAIS!O194,"0.000000000"))</f>
        <v/>
      </c>
      <c r="EB3" s="145" t="str">
        <f>IF(ISBLANK(FRANÇAIS!P194),"",TEXT(FRANÇAIS!P194,"0.000000000"))</f>
        <v/>
      </c>
      <c r="EC3" s="145" t="str">
        <f>IF(ISBLANK(FRANÇAIS!Q194),"",TEXT(FRANÇAIS!Q194,"0.000000000"))</f>
        <v/>
      </c>
      <c r="ED3" s="145" t="str">
        <f>IF(ISBLANK(FRANÇAIS!D198),"",FRANÇAIS!D198)</f>
        <v/>
      </c>
      <c r="EE3" s="145" t="str">
        <f>IF(ISBLANK(FRANÇAIS!$O75),"",IF(FRANÇAIS!$O75&lt;&gt;0,TEXT(FRANÇAIS!$O75,"0.000000000"),""))</f>
        <v/>
      </c>
      <c r="EF3" s="145" t="str">
        <f>IF(ISBLANK(FRANÇAIS!$O77),"",IF(FRANÇAIS!$O77&lt;&gt;0,TEXT(FRANÇAIS!$O77,"0.000000000"),""))</f>
        <v/>
      </c>
      <c r="EG3" s="145" t="str">
        <f>IF(ISBLANK(FRANÇAIS!$O79),"",IF(FRANÇAIS!$O79&lt;&gt;0,TEXT(FRANÇAIS!$O79,"0.000000000"),""))</f>
        <v/>
      </c>
      <c r="EH3" s="145" t="str">
        <f>IF(ISBLANK(FRANÇAIS!$O80),"",TEXT(FRANÇAIS!$O80,"0.000000000"))</f>
        <v/>
      </c>
      <c r="EI3" s="145" t="str">
        <f>IF(ISBLANK(FRANÇAIS!$O81),"",TEXT(FRANÇAIS!$O81,"0.000000000"))</f>
        <v/>
      </c>
      <c r="EJ3" s="145" t="str">
        <f>IF(ISBLANK(FRANÇAIS!$O82),"",TEXT(FRANÇAIS!$O82,"0.000000000"))</f>
        <v/>
      </c>
      <c r="EK3" s="145" t="str">
        <f>IF(ISBLANK(FRANÇAIS!$O83),"",TEXT(FRANÇAIS!$O83,"0.000000000"))</f>
        <v/>
      </c>
      <c r="EL3" s="145" t="str">
        <f>IF(ISBLANK(FRANÇAIS!$O85),"",IF(FRANÇAIS!$O85&lt;&gt;0,TEXT(FRANÇAIS!$O85,"0.000000000"),""))</f>
        <v/>
      </c>
      <c r="EM3" s="145" t="str">
        <f>IF(ISBLANK(FRANÇAIS!$O86),"",TEXT(FRANÇAIS!$O86,"0.000000000"))</f>
        <v/>
      </c>
      <c r="EN3" s="145" t="str">
        <f>IF(ISBLANK(FRANÇAIS!$O87),"",TEXT(FRANÇAIS!$O87,"0.000000000"))</f>
        <v/>
      </c>
      <c r="EO3" s="145" t="str">
        <f>IF(ISBLANK(FRANÇAIS!$O88),"",TEXT(FRANÇAIS!$O88,"0.000000000"))</f>
        <v/>
      </c>
      <c r="EP3" s="145" t="str">
        <f>IF(ISBLANK(FRANÇAIS!$O89),"",TEXT(FRANÇAIS!$O89,"0.000000000"))</f>
        <v/>
      </c>
      <c r="EQ3" s="145" t="str">
        <f>IF(ISBLANK(FRANÇAIS!$O91),"",TEXT(FRANÇAIS!$O91,"0.000000000"))</f>
        <v/>
      </c>
      <c r="ER3" s="145" t="str">
        <f>IF(ISBLANK(FRANÇAIS!$O92),"",TEXT(FRANÇAIS!$O92,"0.000000000"))</f>
        <v/>
      </c>
      <c r="ES3" s="145" t="str">
        <f>IF(ISBLANK(FRANÇAIS!$O93),"",TEXT(FRANÇAIS!$O93,"0.000000000"))</f>
        <v/>
      </c>
      <c r="ET3" s="145" t="str">
        <f>IF(ISBLANK(FRANÇAIS!$O95),"",IF(FRANÇAIS!$O95&lt;&gt;0,TEXT(FRANÇAIS!$O95,"0.000000000"),""))</f>
        <v/>
      </c>
      <c r="EU3" s="145" t="str">
        <f>IF(ISBLANK(FRANÇAIS!$O97),"",TEXT(FRANÇAIS!$O97,"0.000000000"))</f>
        <v/>
      </c>
      <c r="EV3" s="145" t="str">
        <f>IF(ISBLANK(FRANÇAIS!$O98),"",TEXT(FRANÇAIS!$O98,"0.000000000"))</f>
        <v/>
      </c>
      <c r="EW3" s="145" t="str">
        <f>IF(ISBLANK(FRANÇAIS!$O99),"",TEXT(FRANÇAIS!$O99,"0.000000000"))</f>
        <v/>
      </c>
      <c r="EX3" s="145" t="str">
        <f>IF(ISBLANK(FRANÇAIS!$O101),"",IF(FRANÇAIS!$O101&lt;&gt;0,TEXT(FRANÇAIS!$O101,"0.000000000"),""))</f>
        <v/>
      </c>
      <c r="EY3" s="145" t="str">
        <f>IF(ISBLANK(FRANÇAIS!$O103),"",IF(FRANÇAIS!$O103&lt;&gt;0,TEXT(FRANÇAIS!$O103,"0.000000000"),""))</f>
        <v/>
      </c>
      <c r="EZ3" s="145" t="str">
        <f>IF(ISBLANK(FRANÇAIS!$O104),"",TEXT(FRANÇAIS!$O104,"0.000000000"))</f>
        <v/>
      </c>
      <c r="FA3" s="145" t="str">
        <f>IF(ISBLANK(FRANÇAIS!$O105),"",TEXT(FRANÇAIS!$O105,"0.000000000"))</f>
        <v/>
      </c>
      <c r="FB3" s="145" t="str">
        <f>IF(ISBLANK(FRANÇAIS!$O106),"",TEXT(FRANÇAIS!$O106,"0.000000000"))</f>
        <v/>
      </c>
      <c r="FC3" s="145" t="str">
        <f>IF(ISBLANK(FRANÇAIS!$O107),"",TEXT(FRANÇAIS!$O107,"0.000000000"))</f>
        <v/>
      </c>
      <c r="FD3" s="145" t="str">
        <f>IF(ISBLANK(FRANÇAIS!$O108),"",TEXT(FRANÇAIS!$O108,"0.000000000"))</f>
        <v/>
      </c>
      <c r="FE3" s="145" t="str">
        <f>IF(ISBLANK(FRANÇAIS!$O109),"",TEXT(FRANÇAIS!$O109,"0.000000000"))</f>
        <v/>
      </c>
      <c r="FF3" s="145" t="str">
        <f>IF(ISBLANK(FRANÇAIS!$O110),"",TEXT(FRANÇAIS!$O110,"0.000000000"))</f>
        <v/>
      </c>
      <c r="FG3" s="145" t="str">
        <f>IF(ISBLANK(FRANÇAIS!$O112),"",IF(FRANÇAIS!$O112&lt;&gt;0,TEXT(FRANÇAIS!$O112,"0.000000000"),""))</f>
        <v/>
      </c>
      <c r="FH3" s="145" t="str">
        <f>IF(ISBLANK(FRANÇAIS!$O113),"",TEXT(FRANÇAIS!$O113,"0.000000000"))</f>
        <v/>
      </c>
      <c r="FI3" s="145" t="str">
        <f>IF(ISBLANK(FRANÇAIS!$O114),"",TEXT(FRANÇAIS!$O114,"0.000000000"))</f>
        <v/>
      </c>
      <c r="FJ3" s="145" t="str">
        <f>IF(ISBLANK(FRANÇAIS!$O115),"",TEXT(FRANÇAIS!$O115,"0.000000000"))</f>
        <v/>
      </c>
      <c r="FK3" s="145" t="str">
        <f>IF(ISBLANK(FRANÇAIS!$O116),"",TEXT(FRANÇAIS!$O116,"0.000000000"))</f>
        <v/>
      </c>
      <c r="FL3" s="145" t="str">
        <f>IF(ISBLANK(FRANÇAIS!$O118),"",TEXT(FRANÇAIS!$O118,"0.000000000"))</f>
        <v/>
      </c>
      <c r="FM3" s="145" t="str">
        <f>IF(ISBLANK(FRANÇAIS!$O120),"",IF(FRANÇAIS!$O120&lt;&gt;0,TEXT(FRANÇAIS!$O120,"0.000000000"),""))</f>
        <v/>
      </c>
      <c r="FN3" s="145" t="str">
        <f>IF(ISBLANK(FRANÇAIS!$O122),"",TEXT(FRANÇAIS!$O122,"0.000000000"))</f>
        <v/>
      </c>
      <c r="FO3" s="145" t="str">
        <f>IF(ISBLANK(FRANÇAIS!$O123),"",TEXT(FRANÇAIS!$O123,"0.000000000"))</f>
        <v/>
      </c>
      <c r="FP3" s="145" t="str">
        <f>IF(ISBLANK(FRANÇAIS!$O124),"",TEXT(FRANÇAIS!$O124,"0.000000000"))</f>
        <v/>
      </c>
      <c r="FQ3" s="145" t="str">
        <f>IF(ISBLANK(FRANÇAIS!$O126),"",IF(FRANÇAIS!$O126&lt;&gt;0,TEXT(FRANÇAIS!$O126,"0.000000000"),""))</f>
        <v/>
      </c>
      <c r="FR3" s="145" t="str">
        <f>IF(ISBLANK(FRANÇAIS!$O128),"",IF(FRANÇAIS!$O128&lt;&gt;0,TEXT(FRANÇAIS!$O128,"0.000000000"),""))</f>
        <v/>
      </c>
      <c r="FS3" s="145" t="str">
        <f>IF(ISBLANK(FRANÇAIS!$O130),"",TEXT(FRANÇAIS!$O130,"0.000000000"))</f>
        <v/>
      </c>
      <c r="FT3" s="145" t="str">
        <f>IF(ISBLANK(FRANÇAIS!$O131),"",TEXT(FRANÇAIS!$O131,"0.000000000"))</f>
        <v/>
      </c>
      <c r="FU3" s="145" t="str">
        <f>IF(ISBLANK(FRANÇAIS!$O132),"",TEXT(FRANÇAIS!$O132,"0.000000000"))</f>
        <v/>
      </c>
      <c r="FV3" s="145" t="str">
        <f>IF(ISBLANK(FRANÇAIS!$O133),"",TEXT(FRANÇAIS!$O133,"0.000000000"))</f>
        <v/>
      </c>
      <c r="FW3" s="145" t="str">
        <f>IF(ISBLANK(FRANÇAIS!$O134),"",TEXT(FRANÇAIS!$O134,"0.000000000"))</f>
        <v/>
      </c>
      <c r="FX3" s="145" t="str">
        <f>IF(ISBLANK(FRANÇAIS!$O135),"",TEXT(FRANÇAIS!$O135,"0.000000000"))</f>
        <v/>
      </c>
      <c r="FY3" s="145" t="str">
        <f>IF(ISBLANK(FRANÇAIS!$O136),"",TEXT(FRANÇAIS!$O136,"0.000000000"))</f>
        <v/>
      </c>
      <c r="FZ3" s="145" t="str">
        <f>IF(ISBLANK(FRANÇAIS!$O137),"",TEXT(FRANÇAIS!$O137,"0.000000000"))</f>
        <v/>
      </c>
      <c r="GA3" s="145" t="str">
        <f>IF(ISBLANK(FRANÇAIS!$O138),"",TEXT(FRANÇAIS!$O138,"0.000000000"))</f>
        <v/>
      </c>
      <c r="GB3" s="145" t="str">
        <f>IF(ISBLANK(FRANÇAIS!$O140),"",IF(FRANÇAIS!$O140&lt;&gt;0,TEXT(FRANÇAIS!$O140,"0.000000000"),""))</f>
        <v/>
      </c>
      <c r="GC3" s="145" t="str">
        <f>IF(ISBLANK(FRANÇAIS!$O142),"",TEXT(FRANÇAIS!$O142,"0.000000000"))</f>
        <v/>
      </c>
      <c r="GD3" s="145" t="str">
        <f>IF(ISBLANK(FRANÇAIS!$O143),"",TEXT(FRANÇAIS!$O143,"0.000000000"))</f>
        <v/>
      </c>
      <c r="GE3" s="145" t="str">
        <f>IF(ISBLANK(FRANÇAIS!$O144),"",TEXT(FRANÇAIS!$O144,"0.000000000"))</f>
        <v/>
      </c>
      <c r="GF3" s="145" t="str">
        <f>IF(ISBLANK(FRANÇAIS!$O148),"",TEXT(FRANÇAIS!$O148,"0.000000000"))</f>
        <v/>
      </c>
      <c r="GG3" s="145" t="str">
        <f>IF(ISBLANK(FRANÇAIS!$O146),"",IF(FRANÇAIS!$O146&lt;&gt;0,TEXT(FRANÇAIS!$O146,"0.000000000"),""))</f>
        <v/>
      </c>
      <c r="GH3" s="145" t="str">
        <f>IF(ISBLANK(FRANÇAIS!$O150),"",IF(FRANÇAIS!$O150&lt;&gt;0,TEXT(FRANÇAIS!$O150,"0.000000000"),""))</f>
        <v/>
      </c>
      <c r="GI3" s="145" t="str">
        <f>IF(ISBLANK(FRANÇAIS!$O158),"",IF(FRANÇAIS!$O158&lt;&gt;0,TEXT(FRANÇAIS!$O158,"0.000000000"),""))</f>
        <v/>
      </c>
      <c r="GJ3" s="145" t="str">
        <f>IF(ISBLANK(FRANÇAIS!$O160),"",IF(FRANÇAIS!$O160&lt;&gt;0,TEXT(FRANÇAIS!$O160,"0.000000000"),""))</f>
        <v/>
      </c>
      <c r="GK3" s="145" t="str">
        <f>IF(ISBLANK(FRANÇAIS!$O161),"",TEXT(FRANÇAIS!$O161,"0.000000000"))</f>
        <v/>
      </c>
      <c r="GL3" s="145" t="str">
        <f>IF(ISBLANK(FRANÇAIS!$O162),"",TEXT(FRANÇAIS!$O162,"0.000000000"))</f>
        <v/>
      </c>
      <c r="GM3" s="145" t="str">
        <f>IF(ISBLANK(FRANÇAIS!$O163),"",IF(FRANÇAIS!$O163&lt;&gt;0,TEXT(FRANÇAIS!$O163,"0.000000000"),""))</f>
        <v/>
      </c>
      <c r="GN3" s="145" t="str">
        <f>IF(ISBLANK(FRANÇAIS!$O164),"",TEXT(FRANÇAIS!$O164,"0.000000000"))</f>
        <v/>
      </c>
      <c r="GO3" s="145" t="str">
        <f>IF(ISBLANK(FRANÇAIS!$O165),"",TEXT(FRANÇAIS!$O165,"0.000000000"))</f>
        <v/>
      </c>
      <c r="GP3" s="145" t="str">
        <f>IF(ISBLANK(FRANÇAIS!$O167),"",IF(FRANÇAIS!$O167&lt;&gt;0,TEXT(FRANÇAIS!$O167,"0.000000000"),""))</f>
        <v/>
      </c>
      <c r="GQ3" s="145" t="str">
        <f>IF(ISBLANK(FRANÇAIS!$O169),"",IF(FRANÇAIS!$O169&lt;&gt;0,TEXT(FRANÇAIS!$O169,"0.000000000"),""))</f>
        <v/>
      </c>
      <c r="GR3" s="145" t="str">
        <f>IF(ISBLANK(FRANÇAIS!$O170),"",TEXT(FRANÇAIS!$O170,"0.000000000"))</f>
        <v/>
      </c>
      <c r="GS3" s="145" t="str">
        <f>IF(ISBLANK(FRANÇAIS!$O171),"",TEXT(FRANÇAIS!$O171,"0.000000000"))</f>
        <v/>
      </c>
      <c r="GT3" s="145" t="str">
        <f>IF(ISBLANK(FRANÇAIS!$O172),"",IF(FRANÇAIS!$O172&lt;&gt;0, TEXT(FRANÇAIS!$O172,"0.000000000"),""))</f>
        <v/>
      </c>
      <c r="GU3" s="145" t="str">
        <f>IF(ISBLANK(FRANÇAIS!$O173),"",TEXT(FRANÇAIS!$O173,"0.000000000"))</f>
        <v/>
      </c>
      <c r="GV3" s="145" t="str">
        <f>IF(ISBLANK(FRANÇAIS!$O174),"",TEXT(FRANÇAIS!$O174,"0.000000000"))</f>
        <v/>
      </c>
      <c r="GW3" s="145" t="str">
        <f>IF(ISBLANK(FRANÇAIS!$O176),"",IF(FRANÇAIS!$O176&lt;&gt;0,TEXT(FRANÇAIS!$O176,"0.000000000"),""))</f>
        <v/>
      </c>
      <c r="GX3" s="145" t="str">
        <f>IF(ISBLANK(FRANÇAIS!$O178),"",IF(FRANÇAIS!$O178&lt;&gt;0,TEXT(FRANÇAIS!$O178,"0.000000000"),""))</f>
        <v/>
      </c>
      <c r="GY3" s="145" t="str">
        <f>IF(ISBLANK(FRANÇAIS!$O184),"",IF(FRANÇAIS!$O184&lt;&gt;0, TEXT(FRANÇAIS!$O184,"0.000000000"),""))</f>
        <v/>
      </c>
      <c r="GZ3" s="145" t="str">
        <f>IF(ISBLANK(FRANÇAIS!$O186),"",TEXT(FRANÇAIS!$O186,"0.000000000"))</f>
        <v/>
      </c>
      <c r="HA3" s="145" t="str">
        <f>IF(ISBLANK(FRANÇAIS!$O187),"",TEXT(FRANÇAIS!$O187,"0.000000000"))</f>
        <v/>
      </c>
      <c r="HB3" s="145" t="str">
        <f>IF(ISBLANK(FRANÇAIS!$O188),"",TEXT(FRANÇAIS!$O188,"0.000000000"))</f>
        <v/>
      </c>
      <c r="HC3" s="145" t="str">
        <f>IF(ISBLANK(FRANÇAIS!$O189),"",TEXT(FRANÇAIS!$O189,"0.000000000"))</f>
        <v/>
      </c>
      <c r="HD3" s="145" t="str">
        <f>IF(ISBLANK(FRANÇAIS!$O190),"",TEXT(FRANÇAIS!$O190,"0.000000000"))</f>
        <v/>
      </c>
      <c r="HE3" s="145" t="str">
        <f>IF(ISBLANK(FRANÇAIS!$O191),"",TEXT(FRANÇAIS!$O191,"0.000000000"))</f>
        <v/>
      </c>
    </row>
    <row r="4" spans="1:213" x14ac:dyDescent="0.35">
      <c r="A4" s="145" t="str">
        <f>IF(ISBLANK(ESPAÑOL!F26),"",IF(ISBLANK(ESPAÑOL!F28),"",ESPAÑOL!F28))</f>
        <v/>
      </c>
      <c r="B4" s="145" t="str">
        <f>IF(ISBLANK(ESPAÑOL!F26),"",IF(ISBLANK(ESPAÑOL!H28),"",ESPAÑOL!H28))</f>
        <v/>
      </c>
      <c r="C4" s="145" t="str">
        <f>IF(ISBLANK(ESPAÑOL!F26),"",UPPER(ESPAÑOL!F26))</f>
        <v/>
      </c>
      <c r="D4" s="145" t="str">
        <f>IF(ISBLANK(ESPAÑOL!P27),"",VLOOKUP(ESPAÑOL!P27,Normalization!$I$1:$J$19,2,FALSE))</f>
        <v/>
      </c>
      <c r="E4" s="145" t="str">
        <f>IF(ISBLANK(ESPAÑOL!P28),"",VLOOKUP(ESPAÑOL!P28,Normalization!$K$1:$L$35,2,FALSE))</f>
        <v/>
      </c>
      <c r="F4" s="145" t="str">
        <f>IF(ISBLANK(ESPAÑOL!P29),"",VLOOKUP(ESPAÑOL!P29,Normalization!$M$1:$N$25,2,FALSE))</f>
        <v/>
      </c>
      <c r="G4" s="145" t="str">
        <f>IF(ISBLANK(ESPAÑOL!P30),"",VLOOKUP(ESPAÑOL!P30,Normalization!$O$1:$P$25,2,FALSE))</f>
        <v/>
      </c>
      <c r="H4" s="159" t="str">
        <f>IF(ISBLANK(ESPAÑOL!P33),"",ESPAÑOL!P33)</f>
        <v/>
      </c>
      <c r="I4" s="145" t="str">
        <f>IF(ISBLANK(ESPAÑOL!P36),"",VLOOKUP(ESPAÑOL!P36,Normalization!$Q$1:$R$10,2,FALSE))</f>
        <v/>
      </c>
      <c r="J4" s="145" t="str">
        <f>IF(ISBLANK(ESPAÑOL!F30),"",TEXT(ESPAÑOL!F30,"0.000000000"))</f>
        <v/>
      </c>
      <c r="K4" s="145" t="str">
        <f>IF(ISBLANK(ESPAÑOL!F29),"",TEXT(ESPAÑOL!F29,"0.000000000"))</f>
        <v/>
      </c>
      <c r="L4" s="145" t="str">
        <f>IF(ISBLANK(ESPAÑOL!F31),"",TEXT(ESPAÑOL!F31,"0.000000000"))</f>
        <v/>
      </c>
      <c r="M4" s="145" t="str">
        <f>IF(ISBLANK(ESPAÑOL!F32),"",TEXT(ESPAÑOL!F32,"0.000000000"))</f>
        <v/>
      </c>
      <c r="N4" s="145" t="str">
        <f>IF(ISBLANK(ESPAÑOL!F33),"",TEXT(ESPAÑOL!F33,"0.000000000"))</f>
        <v/>
      </c>
      <c r="O4" s="145" t="str">
        <f>IF(ISBLANK(ESPAÑOL!H30),"",TEXT(ESPAÑOL!H30,"0.000000000"))</f>
        <v/>
      </c>
      <c r="P4" s="145" t="str">
        <f>IF(ISBLANK(ESPAÑOL!H29),"",TEXT(ESPAÑOL!H29,"0.000000000"))</f>
        <v/>
      </c>
      <c r="Q4" s="145" t="str">
        <f>IF(ISBLANK(ESPAÑOL!H31),"",TEXT(ESPAÑOL!H31,"0.000000000"))</f>
        <v/>
      </c>
      <c r="R4" s="145" t="str">
        <f>IF(ISBLANK(ESPAÑOL!H32),"",TEXT(ESPAÑOL!H32,"0.000000000"))</f>
        <v/>
      </c>
      <c r="S4" s="145" t="str">
        <f>IF(ISBLANK(ESPAÑOL!H33),"",TEXT(ESPAÑOL!H33,"0.000000000"))</f>
        <v/>
      </c>
      <c r="T4" s="145" t="str">
        <f>IF(ISBLANK(ESPAÑOL!F35),"",VLOOKUP(ESPAÑOL!F35,Normalization!$A$1:$B$30,2,FALSE))</f>
        <v/>
      </c>
      <c r="U4" s="145" t="str">
        <f>IF(ISBLANK(ESPAÑOL!F36),"",VLOOKUP(ESPAÑOL!F36,Normalization!$C$1:$D$48,2,FALSE))</f>
        <v/>
      </c>
      <c r="V4" s="145" t="str">
        <f>IF(ISBLANK(ESPAÑOL!F37),"",VLOOKUP(ESPAÑOL!F37,Normalization!$E$1:$F$156,2,FALSE))</f>
        <v/>
      </c>
      <c r="W4" s="145" t="str">
        <f>IF(ISBLANK(ESPAÑOL!J43),"",TEXT(ESPAÑOL!J43,"0.000000000"))</f>
        <v/>
      </c>
      <c r="X4" s="145" t="str">
        <f>IF(ISBLANK(ESPAÑOL!M43),"",VLOOKUP(ESPAÑOL!M43,Normalization!$G$1:$H$35,2,FALSE))</f>
        <v/>
      </c>
      <c r="Y4" s="145" t="str">
        <f>IF(ISBLANK(ESPAÑOL!J44),"",TEXT(ESPAÑOL!J44,"0.000000000"))</f>
        <v/>
      </c>
      <c r="Z4" s="145" t="str">
        <f>IF(ISBLANK(ESPAÑOL!M44),"",VLOOKUP(ESPAÑOL!M44,Normalization!$G$1:$H$35,2,FALSE))</f>
        <v/>
      </c>
      <c r="AA4" s="145" t="str">
        <f>IF(ISBLANK(ESPAÑOL!J45),"",TEXT(ESPAÑOL!J45,"0.000000000"))</f>
        <v/>
      </c>
      <c r="AB4" s="145" t="str">
        <f>IF(ISBLANK(ESPAÑOL!M45),"",VLOOKUP(ESPAÑOL!M45,Normalization!$G$1:$H$35,2,FALSE))</f>
        <v/>
      </c>
      <c r="AC4" s="145" t="str">
        <f>IF(ISBLANK(ESPAÑOL!J46),"",TEXT(ESPAÑOL!J46,"0.000000000"))</f>
        <v/>
      </c>
      <c r="AD4" s="145" t="str">
        <f>IF(ISBLANK(ESPAÑOL!M46),"",VLOOKUP(ESPAÑOL!M46,Normalization!$G$1:$H$35,2,FALSE))</f>
        <v/>
      </c>
      <c r="AE4" s="145" t="str">
        <f>IF(ISBLANK(ESPAÑOL!J47),"",TEXT(ESPAÑOL!J47,"0.000000000"))</f>
        <v/>
      </c>
      <c r="AF4" s="145" t="str">
        <f>IF(ISBLANK(ESPAÑOL!M47),"",VLOOKUP(ESPAÑOL!M47,Normalization!$G$1:$H$35,2,FALSE))</f>
        <v/>
      </c>
      <c r="AG4" s="145" t="str">
        <f>IF(ISBLANK(ESPAÑOL!J48),"",TEXT(ESPAÑOL!J48,"0.000000000"))</f>
        <v/>
      </c>
      <c r="AH4" s="145" t="str">
        <f>IF(ISBLANK(ESPAÑOL!M48),"",VLOOKUP(ESPAÑOL!M48,Normalization!$G$1:$H$35,2,FALSE))</f>
        <v/>
      </c>
      <c r="AI4" s="145" t="str">
        <f>IF(ISBLANK(ESPAÑOL!J49),"",TEXT(ESPAÑOL!J49,"0.000000000"))</f>
        <v/>
      </c>
      <c r="AJ4" s="145" t="str">
        <f>IF(ISBLANK(ESPAÑOL!M49),"",VLOOKUP(ESPAÑOL!M49,Normalization!$G$1:$H$35,2,FALSE))</f>
        <v/>
      </c>
      <c r="AK4" s="145" t="str">
        <f>IF(ISBLANK(ESPAÑOL!$J52),"",TEXT(ESPAÑOL!$J52,"0.000000000"))</f>
        <v/>
      </c>
      <c r="AL4" s="145" t="str">
        <f>IF(ISBLANK(ESPAÑOL!$J53),"",TEXT(ESPAÑOL!$J53,"0.000000000"))</f>
        <v/>
      </c>
      <c r="AM4" s="145" t="str">
        <f>IF(ISBLANK(ESPAÑOL!$J54),"",TEXT(ESPAÑOL!$J54,"0.000000000"))</f>
        <v/>
      </c>
      <c r="AN4" s="145" t="str">
        <f>IF(ISBLANK(ESPAÑOL!$J55),"",TEXT(ESPAÑOL!$J55,"0.000000000"))</f>
        <v/>
      </c>
      <c r="AO4" s="145" t="str">
        <f>IF(ISBLANK(ESPAÑOL!$J56),"",TEXT(ESPAÑOL!$J56,"0.000000000"))</f>
        <v/>
      </c>
      <c r="AP4" s="145" t="str">
        <f>IF(ISBLANK(ESPAÑOL!$J57),"",TEXT(ESPAÑOL!$J57,"0.000000000"))</f>
        <v/>
      </c>
      <c r="AQ4" s="145" t="str">
        <f>IF(ISBLANK(ESPAÑOL!$J58),"",TEXT(ESPAÑOL!$J58,"0.000000000"))</f>
        <v/>
      </c>
      <c r="AR4" s="145" t="str">
        <f>IF(ISBLANK(ESPAÑOL!K64),"",TEXT(ESPAÑOL!K64,"0.000000000"))</f>
        <v/>
      </c>
      <c r="AS4" s="145" t="str">
        <f>IF(ISBLANK(ESPAÑOL!K67),"",TEXT(ESPAÑOL!K67,"0.000000000"))</f>
        <v/>
      </c>
      <c r="AT4" s="145" t="str">
        <f>IF(ISBLANK(ESPAÑOL!K65),"",TEXT(ESPAÑOL!K65,"0.000000000"))</f>
        <v/>
      </c>
      <c r="AU4" s="145" t="str">
        <f>IF(ISBLANK(ESPAÑOL!K66),"",TEXT(ESPAÑOL!K66,"0.000000000"))</f>
        <v/>
      </c>
      <c r="AV4" s="145" t="str">
        <f>IF(ISBLANK(ESPAÑOL!$K75),"",IF(ESPAÑOL!$K75&lt;&gt;0,TEXT(ESPAÑOL!$K75,"0.000000000"),""))</f>
        <v/>
      </c>
      <c r="AW4" s="145" t="str">
        <f>IF(ISBLANK(ESPAÑOL!$K77),"",IF(ESPAÑOL!$K77&lt;&gt;0,TEXT(ESPAÑOL!$K77,"0.000000000"),""))</f>
        <v/>
      </c>
      <c r="AX4" s="145" t="str">
        <f>IF(ISBLANK(ESPAÑOL!$K79),"",IF(ESPAÑOL!$K79&lt;&gt;0,TEXT(ESPAÑOL!$K79,"0.000000000"),""))</f>
        <v/>
      </c>
      <c r="AY4" s="145" t="str">
        <f>IF(ISBLANK(ESPAÑOL!$K80),"",TEXT(ESPAÑOL!$K80,"0.000000000"))</f>
        <v/>
      </c>
      <c r="AZ4" s="145" t="str">
        <f>IF(ISBLANK(ESPAÑOL!$K81),"",TEXT(ESPAÑOL!$K81,"0.000000000"))</f>
        <v/>
      </c>
      <c r="BA4" s="145" t="str">
        <f>IF(ISBLANK(ESPAÑOL!$K82),"",TEXT(ESPAÑOL!$K82,"0.000000000"))</f>
        <v/>
      </c>
      <c r="BB4" s="145" t="str">
        <f>IF(ISBLANK(ESPAÑOL!$K83),"",TEXT(ESPAÑOL!$K83,"0.000000000"))</f>
        <v/>
      </c>
      <c r="BC4" s="145" t="str">
        <f>IF(ISBLANK(ESPAÑOL!$K85),"",IF(ESPAÑOL!$K85&lt;&gt;0,TEXT(ESPAÑOL!$K85,"0.000000000"),""))</f>
        <v/>
      </c>
      <c r="BD4" s="145" t="str">
        <f>IF(ISBLANK(ESPAÑOL!$K86),"",TEXT(ESPAÑOL!$K86,"0.000000000"))</f>
        <v/>
      </c>
      <c r="BE4" s="145" t="str">
        <f>IF(ISBLANK(ESPAÑOL!$K87),"",TEXT(ESPAÑOL!$K87,"0.000000000"))</f>
        <v/>
      </c>
      <c r="BF4" s="145" t="str">
        <f>IF(ISBLANK(ESPAÑOL!$K88),"",TEXT(ESPAÑOL!$K88,"0.000000000"))</f>
        <v/>
      </c>
      <c r="BG4" s="145" t="str">
        <f>IF(ISBLANK(ESPAÑOL!$K89),"",TEXT(ESPAÑOL!$K89,"0.000000000"))</f>
        <v/>
      </c>
      <c r="BH4" s="145" t="str">
        <f>IF(ISBLANK(ESPAÑOL!$K91),"",TEXT(ESPAÑOL!$K91,"0.000000000"))</f>
        <v/>
      </c>
      <c r="BI4" s="145" t="str">
        <f>IF(ISBLANK(ESPAÑOL!$K92),"",TEXT(ESPAÑOL!$K92,"0.000000000"))</f>
        <v/>
      </c>
      <c r="BJ4" s="145" t="str">
        <f>IF(ISBLANK(ESPAÑOL!$K93),"",TEXT(ESPAÑOL!$K93,"0.000000000"))</f>
        <v/>
      </c>
      <c r="BK4" s="145" t="str">
        <f>IF(ISBLANK(ESPAÑOL!$K95),"",IF(ESPAÑOL!$K95&lt;&gt;0,TEXT(ESPAÑOL!$K95,"0.000000000"),""))</f>
        <v/>
      </c>
      <c r="BL4" s="145" t="str">
        <f>IF(ISBLANK(ESPAÑOL!$K97),"",TEXT(ESPAÑOL!$K97,"0.000000000"))</f>
        <v/>
      </c>
      <c r="BM4" s="145" t="str">
        <f>IF(ISBLANK(ESPAÑOL!$K98),"",TEXT(ESPAÑOL!$K98,"0.000000000"))</f>
        <v/>
      </c>
      <c r="BN4" s="145" t="str">
        <f>IF(ISBLANK(ESPAÑOL!$K99),"",TEXT(ESPAÑOL!$K99,"0.000000000"))</f>
        <v/>
      </c>
      <c r="BO4" s="145" t="str">
        <f>IF(ISBLANK(ESPAÑOL!$K101),"",IF(ESPAÑOL!$K101&lt;&gt;0,TEXT(ESPAÑOL!$K101,"0.000000000"),""))</f>
        <v/>
      </c>
      <c r="BP4" s="145" t="str">
        <f>IF(ISBLANK(ESPAÑOL!$K103),"",IF(ESPAÑOL!$K103&lt;&gt;0,TEXT(ESPAÑOL!$K103,"0.000000000"),""))</f>
        <v/>
      </c>
      <c r="BQ4" s="145" t="str">
        <f>IF(ISBLANK(ESPAÑOL!$K104),"",TEXT(ESPAÑOL!$K104,"0.000000000"))</f>
        <v/>
      </c>
      <c r="BR4" s="145" t="str">
        <f>IF(ISBLANK(ESPAÑOL!$K105),"",TEXT(ESPAÑOL!$K105,"0.000000000"))</f>
        <v/>
      </c>
      <c r="BS4" s="145" t="str">
        <f>IF(ISBLANK(ESPAÑOL!$K106),"",TEXT(ESPAÑOL!$K106,"0.000000000"))</f>
        <v/>
      </c>
      <c r="BT4" s="145" t="str">
        <f>IF(ISBLANK(ESPAÑOL!$K107),"",TEXT(ESPAÑOL!$K107,"0.000000000"))</f>
        <v/>
      </c>
      <c r="BU4" s="145" t="str">
        <f>IF(ISBLANK(ESPAÑOL!$K108),"",TEXT(ESPAÑOL!$K108,"0.000000000"))</f>
        <v/>
      </c>
      <c r="BV4" s="145" t="str">
        <f>IF(ISBLANK(ESPAÑOL!$K109),"",TEXT(ESPAÑOL!$K109,"0.000000000"))</f>
        <v/>
      </c>
      <c r="BW4" s="145" t="str">
        <f>IF(ISBLANK(ESPAÑOL!$K110),"",TEXT(ESPAÑOL!$K110,"0.000000000"))</f>
        <v/>
      </c>
      <c r="BX4" s="145" t="str">
        <f>IF(ISBLANK(ESPAÑOL!$K112),"",IF(ESPAÑOL!$K112&lt;&gt;0,TEXT(ESPAÑOL!$K112,"0.000000000"),""))</f>
        <v/>
      </c>
      <c r="BY4" s="145" t="str">
        <f>IF(ISBLANK(ESPAÑOL!$K113),"",TEXT(ESPAÑOL!$K113,"0.000000000"))</f>
        <v/>
      </c>
      <c r="BZ4" s="145" t="str">
        <f>IF(ISBLANK(ESPAÑOL!$K114),"",TEXT(ESPAÑOL!$K114,"0.000000000"))</f>
        <v/>
      </c>
      <c r="CA4" s="145" t="str">
        <f>IF(ISBLANK(ESPAÑOL!$K115),"",TEXT(ESPAÑOL!$K115,"0.000000000"))</f>
        <v/>
      </c>
      <c r="CB4" s="145" t="str">
        <f>IF(ISBLANK(ESPAÑOL!$K116),"",TEXT(ESPAÑOL!$K116,"0.000000000"))</f>
        <v/>
      </c>
      <c r="CC4" s="145" t="str">
        <f>IF(ISBLANK(ESPAÑOL!$K118),"",TEXT(ESPAÑOL!$K118,"0.000000000"))</f>
        <v/>
      </c>
      <c r="CD4" s="145" t="str">
        <f>IF(ISBLANK(ESPAÑOL!$K120),"",IF(ESPAÑOL!$K120,TEXT(ESPAÑOL!$K120,"0.000000000"),""))</f>
        <v/>
      </c>
      <c r="CE4" s="145" t="str">
        <f>IF(ISBLANK(ESPAÑOL!$K122),"",TEXT(ESPAÑOL!$K122,"0.000000000"))</f>
        <v/>
      </c>
      <c r="CF4" s="145" t="str">
        <f>IF(ISBLANK(ESPAÑOL!$K123),"",TEXT(ESPAÑOL!$K123,"0.000000000"))</f>
        <v/>
      </c>
      <c r="CG4" s="145" t="str">
        <f>IF(ISBLANK(ESPAÑOL!$K124),"",TEXT(ESPAÑOL!$K124,"0.000000000"))</f>
        <v/>
      </c>
      <c r="CH4" s="145" t="str">
        <f>IF(ISBLANK(ESPAÑOL!$K126),"",IF(ESPAÑOL!$K126&lt;&gt;0, TEXT(ESPAÑOL!$K126,"0.000000000"),""))</f>
        <v/>
      </c>
      <c r="CI4" s="145" t="str">
        <f>IF(ISBLANK(ESPAÑOL!$K128),"",IF(ESPAÑOL!$K128&lt;&gt;0,TEXT(ESPAÑOL!$K128,"0.000000000"),""))</f>
        <v/>
      </c>
      <c r="CJ4" s="145" t="str">
        <f>IF(ISBLANK(ESPAÑOL!$K130),"",TEXT(ESPAÑOL!$K130,"0.000000000"))</f>
        <v/>
      </c>
      <c r="CK4" s="145" t="str">
        <f>IF(ISBLANK(ESPAÑOL!$K131),"",TEXT(ESPAÑOL!$K131,"0.000000000"))</f>
        <v/>
      </c>
      <c r="CL4" s="145" t="str">
        <f>IF(ISBLANK(ESPAÑOL!$K132),"",TEXT(ESPAÑOL!$K132,"0.000000000"))</f>
        <v/>
      </c>
      <c r="CM4" s="145" t="str">
        <f>IF(ISBLANK(ESPAÑOL!$K133),"",TEXT(ESPAÑOL!$K133,"0.000000000"))</f>
        <v/>
      </c>
      <c r="CN4" s="145" t="str">
        <f>IF(ISBLANK(ESPAÑOL!$K134),"",TEXT(ESPAÑOL!$K134,"0.000000000"))</f>
        <v/>
      </c>
      <c r="CO4" s="145" t="str">
        <f>IF(ISBLANK(ESPAÑOL!$K135),"",TEXT(ESPAÑOL!$K135,"0.000000000"))</f>
        <v/>
      </c>
      <c r="CP4" s="145" t="str">
        <f>IF(ISBLANK(ESPAÑOL!$K136),"",TEXT(ESPAÑOL!$K136,"0.000000000"))</f>
        <v/>
      </c>
      <c r="CQ4" s="145" t="str">
        <f>IF(ISBLANK(ESPAÑOL!$K137),"",TEXT(ESPAÑOL!$K137,"0.000000000"))</f>
        <v/>
      </c>
      <c r="CR4" s="145" t="str">
        <f>IF(ISBLANK(ESPAÑOL!$K138),"",TEXT(ESPAÑOL!$K138,"0.000000000"))</f>
        <v/>
      </c>
      <c r="CS4" s="145" t="str">
        <f>IF(ISBLANK(ESPAÑOL!$K140),"",IF(ESPAÑOL!$K140&lt;&gt;0,TEXT(ESPAÑOL!$K140,"0.000000000"),""))</f>
        <v/>
      </c>
      <c r="CT4" s="145" t="str">
        <f>IF(ISBLANK(ESPAÑOL!$K142),"",TEXT(ESPAÑOL!$K142,"0.000000000"))</f>
        <v/>
      </c>
      <c r="CU4" s="145" t="str">
        <f>IF(ISBLANK(ESPAÑOL!$K143),"",TEXT(ESPAÑOL!$K143,"0.000000000"))</f>
        <v/>
      </c>
      <c r="CV4" s="145" t="str">
        <f>IF(ISBLANK(ESPAÑOL!$K144),"",TEXT(ESPAÑOL!$K144,"0.000000000"))</f>
        <v/>
      </c>
      <c r="CW4" s="145" t="str">
        <f>IF(ISBLANK(ESPAÑOL!$K148),"",TEXT(ESPAÑOL!$K148,"0.000000000"))</f>
        <v/>
      </c>
      <c r="CX4" s="145" t="str">
        <f>IF(ISBLANK(ESPAÑOL!$K146),"",IF(ESPAÑOL!$K146&lt;&gt;0,TEXT(ESPAÑOL!$K146,"0.000000000"),""))</f>
        <v/>
      </c>
      <c r="CY4" s="145" t="str">
        <f>IF(ISBLANK(ESPAÑOL!$K150),"",IF(ESPAÑOL!$K150&lt;&gt;0,TEXT(ESPAÑOL!$K150,"0.000000000"),""))</f>
        <v/>
      </c>
      <c r="CZ4" s="145" t="str">
        <f>IF(ISBLANK(ESPAÑOL!$K158),"",IF(ESPAÑOL!$K158&lt;&gt;0,TEXT(ESPAÑOL!$K158,"0.000000000"),""))</f>
        <v/>
      </c>
      <c r="DA4" s="145" t="str">
        <f>IF(ISBLANK(ESPAÑOL!$K160),"",IF(ESPAÑOL!$K160&lt;&gt;0,TEXT(ESPAÑOL!$K160,"0.000000000"),""))</f>
        <v/>
      </c>
      <c r="DB4" s="145" t="str">
        <f>IF(ISBLANK(ESPAÑOL!$K161),"",TEXT(ESPAÑOL!$K161,"0.000000000"))</f>
        <v/>
      </c>
      <c r="DC4" s="145" t="str">
        <f>IF(ISBLANK(ESPAÑOL!$K162),"",TEXT(ESPAÑOL!$K162,"0.000000000"))</f>
        <v/>
      </c>
      <c r="DD4" s="145" t="str">
        <f>IF(ISBLANK(ESPAÑOL!$K163),"",IF(ESPAÑOL!$K163&lt;&gt;0,TEXT(ESPAÑOL!$K163,"0.000000000"),""))</f>
        <v/>
      </c>
      <c r="DE4" s="145" t="str">
        <f>IF(ISBLANK(ESPAÑOL!$K164),"",TEXT(ESPAÑOL!$K164,"0.000000000"))</f>
        <v/>
      </c>
      <c r="DF4" s="145" t="str">
        <f>IF(ISBLANK(ESPAÑOL!$K165),"",TEXT(ESPAÑOL!$K165,"0.000000000"))</f>
        <v/>
      </c>
      <c r="DG4" s="145" t="str">
        <f>IF(ISBLANK(ESPAÑOL!$K167),"",IF(ESPAÑOL!$K167&lt;&gt;0,TEXT(ESPAÑOL!$K167,"0.000000000"),""))</f>
        <v/>
      </c>
      <c r="DH4" s="145" t="str">
        <f>IF(ISBLANK(ESPAÑOL!$K169),"",IF(ESPAÑOL!$K169&lt;&gt;0,TEXT(ESPAÑOL!$K169,"0.000000000"),""))</f>
        <v/>
      </c>
      <c r="DI4" s="145" t="str">
        <f>IF(ISBLANK(ESPAÑOL!$K170),"",TEXT(ESPAÑOL!$K170,"0.000000000"))</f>
        <v/>
      </c>
      <c r="DJ4" s="145" t="str">
        <f>IF(ISBLANK(ESPAÑOL!$K171),"",TEXT(ESPAÑOL!$K171,"0.000000000"))</f>
        <v/>
      </c>
      <c r="DK4" s="145" t="str">
        <f>IF(ISBLANK(ESPAÑOL!$K172),"",IF(ESPAÑOL!$K172&lt;&gt;0,TEXT(ESPAÑOL!$K172,"0.000000000"),""))</f>
        <v/>
      </c>
      <c r="DL4" s="145" t="str">
        <f>IF(ISBLANK(ESPAÑOL!$K173),"",TEXT(ESPAÑOL!$K173,"0.000000000"))</f>
        <v/>
      </c>
      <c r="DM4" s="145" t="str">
        <f>IF(ISBLANK(ESPAÑOL!$K174),"",TEXT(ESPAÑOL!$K174,"0.000000000"))</f>
        <v/>
      </c>
      <c r="DN4" s="145" t="str">
        <f>IF(ISBLANK(ESPAÑOL!$K176),"",IF(ESPAÑOL!$K176&lt;&gt;0,TEXT(ESPAÑOL!$K176,"0.000000000"),""))</f>
        <v/>
      </c>
      <c r="DO4" s="145" t="str">
        <f>IF(ISBLANK(ESPAÑOL!$K178),"",IF(ESPAÑOL!$K178&lt;&gt;0,TEXT(ESPAÑOL!$K178,"0.000000000"),""))</f>
        <v/>
      </c>
      <c r="DP4" s="145" t="str">
        <f>IF(ISBLANK(ESPAÑOL!$K184),"",IF(ESPAÑOL!$K184&lt;&gt;0,TEXT(ESPAÑOL!$K184,"0.000000000"),""))</f>
        <v/>
      </c>
      <c r="DQ4" s="145" t="str">
        <f>IF(ISBLANK(ESPAÑOL!$K186),"",TEXT(ESPAÑOL!$K186,"0.000000000"))</f>
        <v/>
      </c>
      <c r="DR4" s="145" t="str">
        <f>IF(ISBLANK(ESPAÑOL!$K187),"",TEXT(ESPAÑOL!$K187,"0.000000000"))</f>
        <v/>
      </c>
      <c r="DS4" s="145" t="str">
        <f>IF(ISBLANK(ESPAÑOL!$K188),"",TEXT(ESPAÑOL!$K188,"0.000000000"))</f>
        <v/>
      </c>
      <c r="DT4" s="145" t="str">
        <f>IF(ISBLANK(ESPAÑOL!$K189),"",TEXT(ESPAÑOL!$K189,"0.000000000"))</f>
        <v/>
      </c>
      <c r="DU4" s="145" t="str">
        <f>IF(ISBLANK(ESPAÑOL!$K190),"",TEXT(ESPAÑOL!$K190,"0.000000000"))</f>
        <v/>
      </c>
      <c r="DV4" s="145" t="str">
        <f>IF(ISBLANK(ESPAÑOL!$K191),"",TEXT(ESPAÑOL!$K191,"0.000000000"))</f>
        <v/>
      </c>
      <c r="DW4" s="145" t="str">
        <f>IF(ISBLANK(ESPAÑOL!K194),"",TEXT(ESPAÑOL!K194,"0.000000000"))</f>
        <v/>
      </c>
      <c r="DX4" s="145" t="str">
        <f>IF(ISBLANK(ESPAÑOL!L194),"",TEXT(ESPAÑOL!L194,"0.000000000"))</f>
        <v/>
      </c>
      <c r="DY4" s="145" t="str">
        <f>IF(ISBLANK(ESPAÑOL!M194),"",TEXT(ESPAÑOL!M194,"0.000000000"))</f>
        <v/>
      </c>
      <c r="DZ4" s="145" t="str">
        <f>IF(ISBLANK(ESPAÑOL!N194),"",TEXT(ESPAÑOL!N194,"0.000000000"))</f>
        <v/>
      </c>
      <c r="EA4" s="145" t="str">
        <f>IF(ISBLANK(ESPAÑOL!O194),"",TEXT(ESPAÑOL!O194,"0.000000000"))</f>
        <v/>
      </c>
      <c r="EB4" s="145" t="str">
        <f>IF(ISBLANK(ESPAÑOL!P194),"",TEXT(ESPAÑOL!P194,"0.000000000"))</f>
        <v/>
      </c>
      <c r="EC4" s="145" t="str">
        <f>IF(ISBLANK(ESPAÑOL!Q194),"",TEXT(ESPAÑOL!Q194,"0.000000000"))</f>
        <v/>
      </c>
      <c r="ED4" s="145" t="str">
        <f>IF(ISBLANK(ESPAÑOL!D198),"",ESPAÑOL!D198)</f>
        <v/>
      </c>
      <c r="EE4" s="145" t="str">
        <f>IF(ISBLANK(ESPAÑOL!$O75),"",IF(ESPAÑOL!$O75&lt;&gt;0,TEXT(ESPAÑOL!$O75,"0.000000000"),""))</f>
        <v/>
      </c>
      <c r="EF4" s="145" t="str">
        <f>IF(ISBLANK(ESPAÑOL!$O77),"",IF(ESPAÑOL!$O77&lt;&gt;0,TEXT(ESPAÑOL!$O77,"0.000000000"),""))</f>
        <v/>
      </c>
      <c r="EG4" s="145" t="str">
        <f>IF(ISBLANK(ESPAÑOL!$O79),"",IF(ESPAÑOL!$O79&lt;&gt;0,TEXT(ESPAÑOL!$O79,"0.000000000"),""))</f>
        <v/>
      </c>
      <c r="EH4" s="145" t="str">
        <f>IF(ISBLANK(ESPAÑOL!$O80),"",TEXT(ESPAÑOL!$O80,"0.000000000"))</f>
        <v/>
      </c>
      <c r="EI4" s="145" t="str">
        <f>IF(ISBLANK(ESPAÑOL!$O81),"",TEXT(ESPAÑOL!$O81,"0.000000000"))</f>
        <v/>
      </c>
      <c r="EJ4" s="145" t="str">
        <f>IF(ISBLANK(ESPAÑOL!$O82),"",TEXT(ESPAÑOL!$O82,"0.000000000"))</f>
        <v/>
      </c>
      <c r="EK4" s="145" t="str">
        <f>IF(ISBLANK(ESPAÑOL!$O83),"",TEXT(ESPAÑOL!$O83,"0.000000000"))</f>
        <v/>
      </c>
      <c r="EL4" s="145" t="str">
        <f>IF(ISBLANK(ESPAÑOL!$O85),"",IF(ESPAÑOL!$O85&lt;&gt;0,TEXT(ESPAÑOL!$O85,"0.000000000"),""))</f>
        <v/>
      </c>
      <c r="EM4" s="145" t="str">
        <f>IF(ISBLANK(ESPAÑOL!$O86),"",TEXT(ESPAÑOL!$O86,"0.000000000"))</f>
        <v/>
      </c>
      <c r="EN4" s="145" t="str">
        <f>IF(ISBLANK(ESPAÑOL!$O87),"",TEXT(ESPAÑOL!$O87,"0.000000000"))</f>
        <v/>
      </c>
      <c r="EO4" s="145" t="str">
        <f>IF(ISBLANK(ESPAÑOL!$O88),"",TEXT(ESPAÑOL!$O88,"0.000000000"))</f>
        <v/>
      </c>
      <c r="EP4" s="145" t="str">
        <f>IF(ISBLANK(ESPAÑOL!$O89),"",TEXT(ESPAÑOL!$O89,"0.000000000"))</f>
        <v/>
      </c>
      <c r="EQ4" s="145" t="str">
        <f>IF(ISBLANK(ESPAÑOL!$O91),"",TEXT(ESPAÑOL!$O91,"0.000000000"))</f>
        <v/>
      </c>
      <c r="ER4" s="145" t="str">
        <f>IF(ISBLANK(ESPAÑOL!$O92),"",TEXT(ESPAÑOL!$O92,"0.000000000"))</f>
        <v/>
      </c>
      <c r="ES4" s="145" t="str">
        <f>IF(ISBLANK(ESPAÑOL!$O93),"",TEXT(ESPAÑOL!$O93,"0.000000000"))</f>
        <v/>
      </c>
      <c r="ET4" s="145" t="str">
        <f>IF(ISBLANK(ESPAÑOL!$O95),"",IF(ESPAÑOL!$O95&lt;&gt;0,TEXT(ESPAÑOL!$O95,"0.000000000"),""))</f>
        <v/>
      </c>
      <c r="EU4" s="145" t="str">
        <f>IF(ISBLANK(ESPAÑOL!$O97),"",TEXT(ESPAÑOL!$O97,"0.000000000"))</f>
        <v/>
      </c>
      <c r="EV4" s="145" t="str">
        <f>IF(ISBLANK(ESPAÑOL!$O98),"",TEXT(ESPAÑOL!$O98,"0.000000000"))</f>
        <v/>
      </c>
      <c r="EW4" s="145" t="str">
        <f>IF(ISBLANK(ESPAÑOL!$O99),"",TEXT(ESPAÑOL!$O99,"0.000000000"))</f>
        <v/>
      </c>
      <c r="EX4" s="145" t="str">
        <f>IF(ISBLANK(ESPAÑOL!$O101),"",IF(ESPAÑOL!$O101&lt;&gt;0,TEXT(ESPAÑOL!$O101,"0.000000000"),""))</f>
        <v/>
      </c>
      <c r="EY4" s="145" t="str">
        <f>IF(ISBLANK(ESPAÑOL!$O103),"",IF(ESPAÑOL!$O103&lt;&gt;0,TEXT(ESPAÑOL!$O103,"0.000000000"),""))</f>
        <v/>
      </c>
      <c r="EZ4" s="145" t="str">
        <f>IF(ISBLANK(ESPAÑOL!$O104),"",TEXT(ESPAÑOL!$O104,"0.000000000"))</f>
        <v/>
      </c>
      <c r="FA4" s="145" t="str">
        <f>IF(ISBLANK(ESPAÑOL!$O105),"",TEXT(ESPAÑOL!$O105,"0.000000000"))</f>
        <v/>
      </c>
      <c r="FB4" s="145" t="str">
        <f>IF(ISBLANK(ESPAÑOL!$O106),"",TEXT(ESPAÑOL!$O106,"0.000000000"))</f>
        <v/>
      </c>
      <c r="FC4" s="145" t="str">
        <f>IF(ISBLANK(ESPAÑOL!$O107),"",TEXT(ESPAÑOL!$O107,"0.000000000"))</f>
        <v/>
      </c>
      <c r="FD4" s="145" t="str">
        <f>IF(ISBLANK(ESPAÑOL!$O108),"",TEXT(ESPAÑOL!$O108,"0.000000000"))</f>
        <v/>
      </c>
      <c r="FE4" s="145" t="str">
        <f>IF(ISBLANK(ESPAÑOL!$O109),"",TEXT(ESPAÑOL!$O109,"0.000000000"))</f>
        <v/>
      </c>
      <c r="FF4" s="145" t="str">
        <f>IF(ISBLANK(ESPAÑOL!$O110),"",TEXT(ESPAÑOL!$O110,"0.000000000"))</f>
        <v/>
      </c>
      <c r="FG4" s="145" t="str">
        <f>IF(ISBLANK(ESPAÑOL!$O112),"",IF(ESPAÑOL!$O112&lt;&gt;0,TEXT(ESPAÑOL!$O112,"0.000000000"),""))</f>
        <v/>
      </c>
      <c r="FH4" s="145" t="str">
        <f>IF(ISBLANK(ESPAÑOL!$O113),"",TEXT(ESPAÑOL!$O113,"0.000000000"))</f>
        <v/>
      </c>
      <c r="FI4" s="145" t="str">
        <f>IF(ISBLANK(ESPAÑOL!$O114),"",TEXT(ESPAÑOL!$O114,"0.000000000"))</f>
        <v/>
      </c>
      <c r="FJ4" s="145" t="str">
        <f>IF(ISBLANK(ESPAÑOL!$O115),"",TEXT(ESPAÑOL!$O115,"0.000000000"))</f>
        <v/>
      </c>
      <c r="FK4" s="145" t="str">
        <f>IF(ISBLANK(ESPAÑOL!$O116),"",TEXT(ESPAÑOL!$O116,"0.000000000"))</f>
        <v/>
      </c>
      <c r="FL4" s="145" t="str">
        <f>IF(ISBLANK(ESPAÑOL!$O118),"",TEXT(ESPAÑOL!$O118,"0.000000000"))</f>
        <v/>
      </c>
      <c r="FM4" s="145" t="str">
        <f>IF(ISBLANK(ESPAÑOL!$O120),"",IF(ESPAÑOL!$O120&lt;&gt;0,TEXT(ESPAÑOL!$O120,"0.000000000"),""))</f>
        <v/>
      </c>
      <c r="FN4" s="145" t="str">
        <f>IF(ISBLANK(ESPAÑOL!$O122),"",TEXT(ESPAÑOL!$O122,"0.000000000"))</f>
        <v/>
      </c>
      <c r="FO4" s="145" t="str">
        <f>IF(ISBLANK(ESPAÑOL!$O123),"",TEXT(ESPAÑOL!$O123,"0.000000000"))</f>
        <v/>
      </c>
      <c r="FP4" s="145" t="str">
        <f>IF(ISBLANK(ESPAÑOL!$O124),"",TEXT(ESPAÑOL!$O124,"0.000000000"))</f>
        <v/>
      </c>
      <c r="FQ4" s="145" t="str">
        <f>IF(ISBLANK(ESPAÑOL!$O126),"",IF(ESPAÑOL!$O126&lt;&gt;0,TEXT(ESPAÑOL!$O126,"0.000000000"),""))</f>
        <v/>
      </c>
      <c r="FR4" s="145" t="str">
        <f>IF(ISBLANK(ESPAÑOL!$O128),"",IF(ESPAÑOL!$O128&lt;&gt;0,TEXT(ESPAÑOL!$O128,"0.000000000"),""))</f>
        <v/>
      </c>
      <c r="FS4" s="145" t="str">
        <f>IF(ISBLANK(ESPAÑOL!$O130),"",TEXT(ESPAÑOL!$O130,"0.000000000"))</f>
        <v/>
      </c>
      <c r="FT4" s="145" t="str">
        <f>IF(ISBLANK(ESPAÑOL!$O131),"",TEXT(ESPAÑOL!$O131,"0.000000000"))</f>
        <v/>
      </c>
      <c r="FU4" s="145" t="str">
        <f>IF(ISBLANK(ESPAÑOL!$O132),"",TEXT(ESPAÑOL!$O132,"0.000000000"))</f>
        <v/>
      </c>
      <c r="FV4" s="145" t="str">
        <f>IF(ISBLANK(ESPAÑOL!$O133),"",TEXT(ESPAÑOL!$O133,"0.000000000"))</f>
        <v/>
      </c>
      <c r="FW4" s="145" t="str">
        <f>IF(ISBLANK(ESPAÑOL!$O134),"",TEXT(ESPAÑOL!$O134,"0.000000000"))</f>
        <v/>
      </c>
      <c r="FX4" s="145" t="str">
        <f>IF(ISBLANK(ESPAÑOL!$O135),"",TEXT(ESPAÑOL!$O135,"0.000000000"))</f>
        <v/>
      </c>
      <c r="FY4" s="145" t="str">
        <f>IF(ISBLANK(ESPAÑOL!$O136),"",TEXT(ESPAÑOL!$O136,"0.000000000"))</f>
        <v/>
      </c>
      <c r="FZ4" s="145" t="str">
        <f>IF(ISBLANK(ESPAÑOL!$O137),"",TEXT(ESPAÑOL!$O137,"0.000000000"))</f>
        <v/>
      </c>
      <c r="GA4" s="145" t="str">
        <f>IF(ISBLANK(ESPAÑOL!$O138),"",TEXT(ESPAÑOL!$O138,"0.000000000"))</f>
        <v/>
      </c>
      <c r="GB4" s="145" t="str">
        <f>IF(ISBLANK(ESPAÑOL!$O140),"",IF(ESPAÑOL!$O140&lt;&gt;0,TEXT(ESPAÑOL!$O140,"0.000000000"),""))</f>
        <v/>
      </c>
      <c r="GC4" s="145" t="str">
        <f>IF(ISBLANK(ESPAÑOL!$O142),"",TEXT(ESPAÑOL!$O142,"0.000000000"))</f>
        <v/>
      </c>
      <c r="GD4" s="145" t="str">
        <f>IF(ISBLANK(ESPAÑOL!$O143),"",TEXT(ESPAÑOL!$O143,"0.000000000"))</f>
        <v/>
      </c>
      <c r="GE4" s="145" t="str">
        <f>IF(ISBLANK(ESPAÑOL!$O144),"",TEXT(ESPAÑOL!$O144,"0.000000000"))</f>
        <v/>
      </c>
      <c r="GF4" s="145" t="str">
        <f>IF(ISBLANK(ESPAÑOL!$O148),"",TEXT(ESPAÑOL!$O148,"0.000000000"))</f>
        <v/>
      </c>
      <c r="GG4" s="145" t="str">
        <f>IF(ISBLANK(ESPAÑOL!$O146),"",IF(ESPAÑOL!$O146&lt;&gt;0,TEXT(ESPAÑOL!$O146,"0.000000000"),""))</f>
        <v/>
      </c>
      <c r="GH4" s="145" t="str">
        <f>IF(ISBLANK(ESPAÑOL!$O150),"",IF(ESPAÑOL!$O150&lt;&gt;0,TEXT(ESPAÑOL!$O150,"0.000000000"),""))</f>
        <v/>
      </c>
      <c r="GI4" s="145" t="str">
        <f>IF(ISBLANK(ESPAÑOL!$O158),"",IF(ESPAÑOL!$O158&lt;&gt;0,TEXT(ESPAÑOL!$O158,"0.000000000"),""))</f>
        <v/>
      </c>
      <c r="GJ4" s="145" t="str">
        <f>IF(ISBLANK(ESPAÑOL!$O160),"",IF(ESPAÑOL!$O160&lt;&gt;0,TEXT(ESPAÑOL!$O160,"0.000000000"),""))</f>
        <v/>
      </c>
      <c r="GK4" s="145" t="str">
        <f>IF(ISBLANK(ESPAÑOL!$O161),"",TEXT(ESPAÑOL!$O161,"0.000000000"))</f>
        <v/>
      </c>
      <c r="GL4" s="145" t="str">
        <f>IF(ISBLANK(ESPAÑOL!$O162),"",TEXT(ESPAÑOL!$O162,"0.000000000"))</f>
        <v/>
      </c>
      <c r="GM4" s="145" t="str">
        <f>IF(ISBLANK(ESPAÑOL!$O163),"",IF(ESPAÑOL!$O163&lt;&gt;0,TEXT(ESPAÑOL!$O163,"0.000000000"),""))</f>
        <v/>
      </c>
      <c r="GN4" s="145" t="str">
        <f>IF(ISBLANK(ESPAÑOL!$O164),"",TEXT(ESPAÑOL!$O164,"0.000000000"))</f>
        <v/>
      </c>
      <c r="GO4" s="145" t="str">
        <f>IF(ISBLANK(ESPAÑOL!$O165),"",TEXT(ESPAÑOL!$O165,"0.000000000"))</f>
        <v/>
      </c>
      <c r="GP4" s="145" t="str">
        <f>IF(ISBLANK(ESPAÑOL!$O167),"",IF(ESPAÑOL!$O167&lt;&gt;0,TEXT(ESPAÑOL!$O167,"0.000000000"),""))</f>
        <v/>
      </c>
      <c r="GQ4" s="145" t="str">
        <f>IF(ISBLANK(ESPAÑOL!$O169),"",IF(ESPAÑOL!$O169&lt;&gt;0,TEXT(ESPAÑOL!$O169,"0.000000000"),""))</f>
        <v/>
      </c>
      <c r="GR4" s="145" t="str">
        <f>IF(ISBLANK(ESPAÑOL!$O170),"",TEXT(ESPAÑOL!$O170,"0.000000000"))</f>
        <v/>
      </c>
      <c r="GS4" s="145" t="str">
        <f>IF(ISBLANK(ESPAÑOL!$O171),"",TEXT(ESPAÑOL!$O171,"0.000000000"))</f>
        <v/>
      </c>
      <c r="GT4" s="145" t="str">
        <f>IF(ISBLANK(ESPAÑOL!$O172),"",IF(ESPAÑOL!$O172&lt;&gt;0, TEXT(ESPAÑOL!$O172,"0.000000000"),""))</f>
        <v/>
      </c>
      <c r="GU4" s="145" t="str">
        <f>IF(ISBLANK(ESPAÑOL!$O173),"",TEXT(ESPAÑOL!$O173,"0.000000000"))</f>
        <v/>
      </c>
      <c r="GV4" s="145" t="str">
        <f>IF(ISBLANK(ESPAÑOL!$O174),"",TEXT(ESPAÑOL!$O174,"0.000000000"))</f>
        <v/>
      </c>
      <c r="GW4" s="145" t="str">
        <f>IF(ISBLANK(ESPAÑOL!$O176),"",IF(ESPAÑOL!$O176&lt;&gt;0,TEXT(ESPAÑOL!$O176,"0.000000000"),""))</f>
        <v/>
      </c>
      <c r="GX4" s="145" t="str">
        <f>IF(ISBLANK(ESPAÑOL!$O178),"",IF(ESPAÑOL!$O178&lt;&gt;0,TEXT(ESPAÑOL!$O178,"0.000000000"),""))</f>
        <v/>
      </c>
      <c r="GY4" s="145" t="str">
        <f>IF(ISBLANK(ESPAÑOL!$O184),"",IF(ESPAÑOL!$O184&lt;&gt;0, TEXT(ESPAÑOL!$O184,"0.000000000"),""))</f>
        <v/>
      </c>
      <c r="GZ4" s="145" t="str">
        <f>IF(ISBLANK(ESPAÑOL!$O186),"",TEXT(ESPAÑOL!$O186,"0.000000000"))</f>
        <v/>
      </c>
      <c r="HA4" s="145" t="str">
        <f>IF(ISBLANK(ESPAÑOL!$O187),"",TEXT(ESPAÑOL!$O187,"0.000000000"))</f>
        <v/>
      </c>
      <c r="HB4" s="145" t="str">
        <f>IF(ISBLANK(ESPAÑOL!$O188),"",TEXT(ESPAÑOL!$O188,"0.000000000"))</f>
        <v/>
      </c>
      <c r="HC4" s="145" t="str">
        <f>IF(ISBLANK(ESPAÑOL!$O189),"",TEXT(ESPAÑOL!$O189,"0.000000000"))</f>
        <v/>
      </c>
      <c r="HD4" s="145" t="str">
        <f>IF(ISBLANK(ESPAÑOL!$O190),"",TEXT(ESPAÑOL!$O190,"0.000000000"))</f>
        <v/>
      </c>
      <c r="HE4" s="145" t="str">
        <f>IF(ISBLANK(ESPAÑOL!$O191),"",TEXT(ESPAÑOL!$O191,"0.000000000"))</f>
        <v/>
      </c>
    </row>
    <row r="5" spans="1:213" x14ac:dyDescent="0.35">
      <c r="A5" s="145" t="str">
        <f>IF(ISBLANK(中文!F26),"",IF(ISBLANK(中文!F28),"",中文!F28))</f>
        <v/>
      </c>
      <c r="B5" s="145" t="str">
        <f>IF(ISBLANK(中文!F26),"",IF(ISBLANK(中文!H28),"",中文!H28))</f>
        <v/>
      </c>
      <c r="C5" s="145" t="str">
        <f>IF(ISBLANK(中文!F26),"",UPPER(中文!F26))</f>
        <v/>
      </c>
      <c r="D5" s="145" t="str">
        <f>IF(ISBLANK(中文!P27),"",VLOOKUP(中文!P27,Normalization!$I$1:$J$19,2,FALSE))</f>
        <v/>
      </c>
      <c r="E5" s="145" t="str">
        <f>IF(ISBLANK(中文!P28),"",VLOOKUP(中文!P28,Normalization!$K$1:$L$35,2,FALSE))</f>
        <v/>
      </c>
      <c r="F5" s="145" t="str">
        <f>IF(ISBLANK(中文!P29),"",VLOOKUP(中文!P29,Normalization!$M$1:$N$25,2,FALSE))</f>
        <v/>
      </c>
      <c r="G5" s="145" t="str">
        <f>IF(ISBLANK(中文!P30),"",VLOOKUP(中文!P30,Normalization!$O$1:$P$25,2,FALSE))</f>
        <v/>
      </c>
      <c r="H5" s="158" t="str">
        <f>IF(ISBLANK(中文!P33),"",中文!P33)</f>
        <v/>
      </c>
      <c r="I5" s="145" t="str">
        <f>IF(ISBLANK(中文!P36),"",VLOOKUP(中文!P36,Normalization!$Q$1:$R$10,2,FALSE))</f>
        <v/>
      </c>
      <c r="J5" s="145" t="str">
        <f>IF(ISBLANK(中文!F30),"",TEXT(中文!F30,"0.000000000"))</f>
        <v/>
      </c>
      <c r="K5" s="145" t="str">
        <f>IF(ISBLANK(中文!F29),"",TEXT(中文!F29,"0.000000000"))</f>
        <v/>
      </c>
      <c r="L5" s="145" t="str">
        <f>IF(ISBLANK(中文!F31),"",TEXT(中文!F31,"0.000000000"))</f>
        <v/>
      </c>
      <c r="M5" s="145" t="str">
        <f>IF(ISBLANK(中文!F32),"",TEXT(中文!F32,"0.000000000"))</f>
        <v/>
      </c>
      <c r="N5" s="145" t="str">
        <f>IF(ISBLANK(中文!F33),"",TEXT(中文!F33,"0.000000000"))</f>
        <v/>
      </c>
      <c r="O5" s="145" t="str">
        <f>IF(ISBLANK(中文!H30),"",TEXT(中文!H30,"0.000000000"))</f>
        <v/>
      </c>
      <c r="P5" s="145" t="str">
        <f>IF(ISBLANK(中文!H29),"",TEXT(中文!H29,"0.000000000"))</f>
        <v/>
      </c>
      <c r="Q5" s="145" t="str">
        <f>IF(ISBLANK(中文!H31),"",TEXT(中文!H31,"0.000000000"))</f>
        <v/>
      </c>
      <c r="R5" s="145" t="str">
        <f>IF(ISBLANK(中文!H32),"",TEXT(中文!H32,"0.000000000"))</f>
        <v/>
      </c>
      <c r="S5" s="145" t="str">
        <f>IF(ISBLANK(中文!H33),"",TEXT(中文!H33,"0.000000000"))</f>
        <v/>
      </c>
      <c r="T5" s="145" t="str">
        <f>IF(ISBLANK(中文!F35),"",VLOOKUP(中文!F35,Normalization!$A$1:$B$30,2,FALSE))</f>
        <v/>
      </c>
      <c r="U5" s="145" t="str">
        <f>IF(ISBLANK(中文!F36),"",VLOOKUP(中文!F36,Normalization!$C$1:$D$48,2,FALSE))</f>
        <v/>
      </c>
      <c r="V5" s="145" t="str">
        <f>IF(ISBLANK(中文!F37),"",VLOOKUP(中文!F37,Normalization!$E$1:$F$156,2,FALSE))</f>
        <v/>
      </c>
      <c r="W5" s="145" t="str">
        <f>IF(ISBLANK(中文!J43),"",TEXT(中文!J43,"0.000000000"))</f>
        <v/>
      </c>
      <c r="X5" s="145" t="str">
        <f>IF(ISBLANK(中文!M43),"",VLOOKUP(中文!M43,Normalization!$G$1:$H$35,2,FALSE))</f>
        <v/>
      </c>
      <c r="Y5" s="145" t="str">
        <f>IF(ISBLANK(中文!J44),"",TEXT(中文!J44,"0.000000000"))</f>
        <v/>
      </c>
      <c r="Z5" s="145" t="str">
        <f>IF(ISBLANK(中文!M44),"",VLOOKUP(中文!M44,Normalization!$G$1:$H$35,2,FALSE))</f>
        <v/>
      </c>
      <c r="AA5" s="145" t="str">
        <f>IF(ISBLANK(中文!J45),"",TEXT(中文!J45,"0.000000000"))</f>
        <v/>
      </c>
      <c r="AB5" s="145" t="str">
        <f>IF(ISBLANK(中文!M45),"",VLOOKUP(中文!M45,Normalization!$G$1:$H$35,2,FALSE))</f>
        <v/>
      </c>
      <c r="AC5" s="145" t="str">
        <f>IF(ISBLANK(中文!J46),"",TEXT(中文!J46,"0.000000000"))</f>
        <v/>
      </c>
      <c r="AD5" s="145" t="str">
        <f>IF(ISBLANK(中文!M46),"",VLOOKUP(中文!M46,Normalization!$G$1:$H$35,2,FALSE))</f>
        <v/>
      </c>
      <c r="AE5" s="145" t="str">
        <f>IF(ISBLANK(中文!J47),"",TEXT(中文!J47,"0.000000000"))</f>
        <v/>
      </c>
      <c r="AF5" s="145" t="str">
        <f>IF(ISBLANK(中文!M47),"",VLOOKUP(中文!M47,Normalization!$G$1:$H$35,2,FALSE))</f>
        <v/>
      </c>
      <c r="AG5" s="145" t="str">
        <f>IF(ISBLANK(中文!J48),"",TEXT(中文!J48,"0.000000000"))</f>
        <v/>
      </c>
      <c r="AH5" s="145" t="str">
        <f>IF(ISBLANK(中文!M48),"",VLOOKUP(中文!M48,Normalization!$G$1:$H$35,2,FALSE))</f>
        <v/>
      </c>
      <c r="AI5" s="145" t="str">
        <f>IF(ISBLANK(中文!J49),"",TEXT(中文!J49,"0.000000000"))</f>
        <v/>
      </c>
      <c r="AJ5" s="145" t="str">
        <f>IF(ISBLANK(中文!M49),"",VLOOKUP(中文!M49,Normalization!$G$1:$H$35,2,FALSE))</f>
        <v/>
      </c>
      <c r="AK5" s="145" t="str">
        <f>IF(ISBLANK(中文!$J52),"",TEXT(中文!$J52,"0.000000000"))</f>
        <v/>
      </c>
      <c r="AL5" s="145" t="str">
        <f>IF(ISBLANK(中文!$J53),"",TEXT(中文!$J53,"0.000000000"))</f>
        <v/>
      </c>
      <c r="AM5" s="145" t="str">
        <f>IF(ISBLANK(中文!$J54),"",TEXT(中文!$J54,"0.000000000"))</f>
        <v/>
      </c>
      <c r="AN5" s="145" t="str">
        <f>IF(ISBLANK(中文!$J55),"",TEXT(中文!$J55,"0.000000000"))</f>
        <v/>
      </c>
      <c r="AO5" s="145" t="str">
        <f>IF(ISBLANK(中文!$J56),"",TEXT(中文!$J56,"0.000000000"))</f>
        <v/>
      </c>
      <c r="AP5" s="145" t="str">
        <f>IF(ISBLANK(中文!$J57),"",TEXT(中文!$J57,"0.000000000"))</f>
        <v/>
      </c>
      <c r="AQ5" s="145" t="str">
        <f>IF(ISBLANK(中文!$J58),"",TEXT(中文!$J58,"0.000000000"))</f>
        <v/>
      </c>
      <c r="AR5" s="145" t="str">
        <f>IF(ISBLANK(中文!K64),"",TEXT(中文!K64,"0.000000000"))</f>
        <v/>
      </c>
      <c r="AS5" s="145" t="str">
        <f>IF(ISBLANK(中文!K67),"",TEXT(中文!K67,"0.000000000"))</f>
        <v/>
      </c>
      <c r="AT5" s="145" t="str">
        <f>IF(ISBLANK(中文!K65),"",TEXT(中文!K65,"0.000000000"))</f>
        <v/>
      </c>
      <c r="AU5" s="145" t="str">
        <f>IF(ISBLANK(中文!K66),"",TEXT(中文!K66,"0.000000000"))</f>
        <v/>
      </c>
      <c r="AV5" s="145" t="str">
        <f>IF(ISBLANK(中文!$K75),"",IF(中文!$K75&lt;&gt;0,TEXT(中文!$K75,"0.000000000"),""))</f>
        <v/>
      </c>
      <c r="AW5" s="145" t="str">
        <f>IF(ISBLANK(中文!$K77),"",IF(中文!$K77&lt;&gt;0,TEXT(中文!$K77,"0.000000000"),""))</f>
        <v/>
      </c>
      <c r="AX5" s="145" t="str">
        <f>IF(ISBLANK(中文!$K79),"",IF(中文!$K79&lt;&gt;0,TEXT(中文!$K79,"0.000000000"),""))</f>
        <v/>
      </c>
      <c r="AY5" s="145" t="str">
        <f>IF(ISBLANK(中文!$K80),"",TEXT(中文!$K80,"0.000000000"))</f>
        <v/>
      </c>
      <c r="AZ5" s="145" t="str">
        <f>IF(ISBLANK(中文!$K81),"",TEXT(中文!$K81,"0.000000000"))</f>
        <v/>
      </c>
      <c r="BA5" s="145" t="str">
        <f>IF(ISBLANK(中文!$K82),"",TEXT(中文!$K82,"0.000000000"))</f>
        <v/>
      </c>
      <c r="BB5" s="145" t="str">
        <f>IF(ISBLANK(中文!$K83),"",TEXT(中文!$K83,"0.000000000"))</f>
        <v/>
      </c>
      <c r="BC5" s="145" t="str">
        <f>IF(ISBLANK(中文!$K85),"",IF(中文!$K85&lt;&gt;0,TEXT(中文!$K85,"0.000000000"),""))</f>
        <v/>
      </c>
      <c r="BD5" s="145" t="str">
        <f>IF(ISBLANK(中文!$K86),"",TEXT(中文!$K86,"0.000000000"))</f>
        <v/>
      </c>
      <c r="BE5" s="145" t="str">
        <f>IF(ISBLANK(中文!$K87),"",TEXT(中文!$K87,"0.000000000"))</f>
        <v/>
      </c>
      <c r="BF5" s="145" t="str">
        <f>IF(ISBLANK(中文!$K88),"",TEXT(中文!$K88,"0.000000000"))</f>
        <v/>
      </c>
      <c r="BG5" s="145" t="str">
        <f>IF(ISBLANK(中文!$K89),"",TEXT(中文!$K89,"0.000000000"))</f>
        <v/>
      </c>
      <c r="BH5" s="145" t="str">
        <f>IF(ISBLANK(中文!$K91),"",TEXT(中文!$K91,"0.000000000"))</f>
        <v/>
      </c>
      <c r="BI5" s="145" t="str">
        <f>IF(ISBLANK(中文!$K92),"",TEXT(中文!$K92,"0.000000000"))</f>
        <v/>
      </c>
      <c r="BJ5" s="145" t="str">
        <f>IF(ISBLANK(中文!$K93),"",TEXT(中文!$K93,"0.000000000"))</f>
        <v/>
      </c>
      <c r="BK5" s="145" t="str">
        <f>IF(ISBLANK(中文!$K95),"",IF(中文!$K95&lt;&gt;0,TEXT(中文!$K95,"0.000000000"),""))</f>
        <v/>
      </c>
      <c r="BL5" s="145" t="str">
        <f>IF(ISBLANK(中文!$K97),"",TEXT(中文!$K97,"0.000000000"))</f>
        <v/>
      </c>
      <c r="BM5" s="145" t="str">
        <f>IF(ISBLANK(中文!$K98),"",TEXT(中文!$K98,"0.000000000"))</f>
        <v/>
      </c>
      <c r="BN5" s="145" t="str">
        <f>IF(ISBLANK(中文!$K99),"",TEXT(中文!$K99,"0.000000000"))</f>
        <v/>
      </c>
      <c r="BO5" s="145" t="str">
        <f>IF(ISBLANK(中文!$K101),"",IF(中文!$K101&lt;&gt;0,TEXT(中文!$K101,"0.000000000"),""))</f>
        <v/>
      </c>
      <c r="BP5" s="145" t="str">
        <f>IF(ISBLANK(中文!$K103),"",IF(中文!$K103&lt;&gt;0,TEXT(中文!$K103,"0.000000000"),""))</f>
        <v/>
      </c>
      <c r="BQ5" s="145" t="str">
        <f>IF(ISBLANK(中文!$K104),"",TEXT(中文!$K104,"0.000000000"))</f>
        <v/>
      </c>
      <c r="BR5" s="145" t="str">
        <f>IF(ISBLANK(中文!$K105),"",TEXT(中文!$K105,"0.000000000"))</f>
        <v/>
      </c>
      <c r="BS5" s="145" t="str">
        <f>IF(ISBLANK(中文!$K106),"",TEXT(中文!$K106,"0.000000000"))</f>
        <v/>
      </c>
      <c r="BT5" s="145" t="str">
        <f>IF(ISBLANK(中文!$K107),"",TEXT(中文!$K107,"0.000000000"))</f>
        <v/>
      </c>
      <c r="BU5" s="145" t="str">
        <f>IF(ISBLANK(中文!$K108),"",TEXT(中文!$K108,"0.000000000"))</f>
        <v/>
      </c>
      <c r="BV5" s="145" t="str">
        <f>IF(ISBLANK(中文!$K109),"",TEXT(中文!$K109,"0.000000000"))</f>
        <v/>
      </c>
      <c r="BW5" s="145" t="str">
        <f>IF(ISBLANK(中文!$K110),"",TEXT(中文!$K110,"0.000000000"))</f>
        <v/>
      </c>
      <c r="BX5" s="145" t="str">
        <f>IF(ISBLANK(中文!$K112),"",IF(中文!$K112&lt;&gt;0,TEXT(中文!$K112,"0.000000000"),""))</f>
        <v/>
      </c>
      <c r="BY5" s="145" t="str">
        <f>IF(ISBLANK(中文!$K113),"",TEXT(中文!$K113,"0.000000000"))</f>
        <v/>
      </c>
      <c r="BZ5" s="145" t="str">
        <f>IF(ISBLANK(中文!$K114),"",TEXT(中文!$K114,"0.000000000"))</f>
        <v/>
      </c>
      <c r="CA5" s="145" t="str">
        <f>IF(ISBLANK(中文!$K115),"",TEXT(中文!$K115,"0.000000000"))</f>
        <v/>
      </c>
      <c r="CB5" s="145" t="str">
        <f>IF(ISBLANK(中文!$K116),"",TEXT(中文!$K116,"0.000000000"))</f>
        <v/>
      </c>
      <c r="CC5" s="145" t="str">
        <f>IF(ISBLANK(中文!$K118),"",TEXT(中文!$K118,"0.000000000"))</f>
        <v/>
      </c>
      <c r="CD5" s="145" t="str">
        <f>IF(ISBLANK(中文!$K120),"",IF(中文!$K120,TEXT(中文!$K120,"0.000000000"),""))</f>
        <v/>
      </c>
      <c r="CE5" s="145" t="str">
        <f>IF(ISBLANK(中文!$K122),"",TEXT(中文!$K122,"0.000000000"))</f>
        <v/>
      </c>
      <c r="CF5" s="145" t="str">
        <f>IF(ISBLANK(中文!$K123),"",TEXT(中文!$K123,"0.000000000"))</f>
        <v/>
      </c>
      <c r="CG5" s="145" t="str">
        <f>IF(ISBLANK(中文!$K124),"",TEXT(中文!$K124,"0.000000000"))</f>
        <v/>
      </c>
      <c r="CH5" s="145" t="str">
        <f>IF(ISBLANK(中文!$K126),"",IF(中文!$K126&lt;&gt;0, TEXT(中文!$K126,"0.000000000"),""))</f>
        <v/>
      </c>
      <c r="CI5" s="145" t="str">
        <f>IF(ISBLANK(中文!$K128),"",IF(中文!$K128&lt;&gt;0,TEXT(中文!$K128,"0.000000000"),""))</f>
        <v/>
      </c>
      <c r="CJ5" s="145" t="str">
        <f>IF(ISBLANK(中文!$K130),"",TEXT(中文!$K130,"0.000000000"))</f>
        <v/>
      </c>
      <c r="CK5" s="145" t="str">
        <f>IF(ISBLANK(中文!$K131),"",TEXT(中文!$K131,"0.000000000"))</f>
        <v/>
      </c>
      <c r="CL5" s="145" t="str">
        <f>IF(ISBLANK(中文!$K132),"",TEXT(中文!$K132,"0.000000000"))</f>
        <v/>
      </c>
      <c r="CM5" s="145" t="str">
        <f>IF(ISBLANK(中文!$K133),"",TEXT(中文!$K133,"0.000000000"))</f>
        <v/>
      </c>
      <c r="CN5" s="145" t="str">
        <f>IF(ISBLANK(中文!$K134),"",TEXT(中文!$K134,"0.000000000"))</f>
        <v/>
      </c>
      <c r="CO5" s="145" t="str">
        <f>IF(ISBLANK(中文!$K135),"",TEXT(中文!$K135,"0.000000000"))</f>
        <v/>
      </c>
      <c r="CP5" s="145" t="str">
        <f>IF(ISBLANK(中文!$K136),"",TEXT(中文!$K136,"0.000000000"))</f>
        <v/>
      </c>
      <c r="CQ5" s="145" t="str">
        <f>IF(ISBLANK(中文!$K137),"",TEXT(中文!$K137,"0.000000000"))</f>
        <v/>
      </c>
      <c r="CR5" s="145" t="str">
        <f>IF(ISBLANK(中文!$K138),"",TEXT(中文!$K138,"0.000000000"))</f>
        <v/>
      </c>
      <c r="CS5" s="145" t="str">
        <f>IF(ISBLANK(中文!$K140),"",IF(中文!$K140&lt;&gt;0,TEXT(中文!$K140,"0.000000000"),""))</f>
        <v/>
      </c>
      <c r="CT5" s="145" t="str">
        <f>IF(ISBLANK(中文!$K142),"",TEXT(中文!$K142,"0.000000000"))</f>
        <v/>
      </c>
      <c r="CU5" s="145" t="str">
        <f>IF(ISBLANK(中文!$K143),"",TEXT(中文!$K143,"0.000000000"))</f>
        <v/>
      </c>
      <c r="CV5" s="145" t="str">
        <f>IF(ISBLANK(中文!$K144),"",TEXT(中文!$K144,"0.000000000"))</f>
        <v/>
      </c>
      <c r="CW5" s="145" t="str">
        <f>IF(ISBLANK(中文!$K148),"",TEXT(中文!$K148,"0.000000000"))</f>
        <v/>
      </c>
      <c r="CX5" s="145" t="str">
        <f>IF(ISBLANK(中文!$K146),"",IF(中文!$K146&lt;&gt;0,TEXT(中文!$K146,"0.000000000"),""))</f>
        <v/>
      </c>
      <c r="CY5" s="145" t="str">
        <f>IF(ISBLANK(中文!$K150),"",IF(中文!$K150&lt;&gt;0,TEXT(中文!$K150,"0.000000000"),""))</f>
        <v/>
      </c>
      <c r="CZ5" s="145" t="str">
        <f>IF(ISBLANK(中文!$K158),"",IF(中文!$K158&lt;&gt;0,TEXT(中文!$K158,"0.000000000"),""))</f>
        <v/>
      </c>
      <c r="DA5" s="145" t="str">
        <f>IF(ISBLANK(中文!$K160),"",IF(中文!$K160&lt;&gt;0,TEXT(中文!$K160,"0.000000000"),""))</f>
        <v/>
      </c>
      <c r="DB5" s="145" t="str">
        <f>IF(ISBLANK(中文!$K161),"",TEXT(中文!$K161,"0.000000000"))</f>
        <v/>
      </c>
      <c r="DC5" s="145" t="str">
        <f>IF(ISBLANK(中文!$K162),"",TEXT(中文!$K162,"0.000000000"))</f>
        <v/>
      </c>
      <c r="DD5" s="145" t="str">
        <f>IF(ISBLANK(中文!$K163),"",IF(中文!$K163&lt;&gt;0,TEXT(中文!$K163,"0.000000000"),""))</f>
        <v/>
      </c>
      <c r="DE5" s="145" t="str">
        <f>IF(ISBLANK(中文!$K164),"",TEXT(中文!$K164,"0.000000000"))</f>
        <v/>
      </c>
      <c r="DF5" s="145" t="str">
        <f>IF(ISBLANK(中文!$K165),"",TEXT(中文!$K165,"0.000000000"))</f>
        <v/>
      </c>
      <c r="DG5" s="145" t="str">
        <f>IF(ISBLANK(中文!$K167),"",IF(中文!$K167&lt;&gt;0,TEXT(中文!$K167,"0.000000000"),""))</f>
        <v/>
      </c>
      <c r="DH5" s="145" t="str">
        <f>IF(ISBLANK(中文!$K169),"",IF(中文!$K169&lt;&gt;0,TEXT(中文!$K169,"0.000000000"),""))</f>
        <v/>
      </c>
      <c r="DI5" s="145" t="str">
        <f>IF(ISBLANK(中文!$K170),"",TEXT(中文!$K170,"0.000000000"))</f>
        <v/>
      </c>
      <c r="DJ5" s="145" t="str">
        <f>IF(ISBLANK(中文!$K171),"",TEXT(中文!$K171,"0.000000000"))</f>
        <v/>
      </c>
      <c r="DK5" s="145" t="str">
        <f>IF(ISBLANK(中文!$K172),"",IF(中文!$K172&lt;&gt;0,TEXT(中文!$K172,"0.000000000"),""))</f>
        <v/>
      </c>
      <c r="DL5" s="145" t="str">
        <f>IF(ISBLANK(中文!$K173),"",TEXT(中文!$K173,"0.000000000"))</f>
        <v/>
      </c>
      <c r="DM5" s="145" t="str">
        <f>IF(ISBLANK(中文!$K174),"",TEXT(中文!$K174,"0.000000000"))</f>
        <v/>
      </c>
      <c r="DN5" s="145" t="str">
        <f>IF(ISBLANK(中文!$K176),"",IF(中文!$K176&lt;&gt;0,TEXT(中文!$K176,"0.000000000"),""))</f>
        <v/>
      </c>
      <c r="DO5" s="145" t="str">
        <f>IF(ISBLANK(中文!$K178),"",IF(中文!$K178&lt;&gt;0,TEXT(中文!$K178,"0.000000000"),""))</f>
        <v/>
      </c>
      <c r="DP5" s="145" t="str">
        <f>IF(ISBLANK(中文!$K184),"",IF(中文!$K184&lt;&gt;0,TEXT(中文!$K184,"0.000000000"),""))</f>
        <v/>
      </c>
      <c r="DQ5" s="145" t="str">
        <f>IF(ISBLANK(中文!$K186),"",TEXT(中文!$K186,"0.000000000"))</f>
        <v/>
      </c>
      <c r="DR5" s="145" t="str">
        <f>IF(ISBLANK(中文!$K187),"",TEXT(中文!$K187,"0.000000000"))</f>
        <v/>
      </c>
      <c r="DS5" s="145" t="str">
        <f>IF(ISBLANK(中文!$K188),"",TEXT(中文!$K188,"0.000000000"))</f>
        <v/>
      </c>
      <c r="DT5" s="145" t="str">
        <f>IF(ISBLANK(中文!$K189),"",TEXT(中文!$K189,"0.000000000"))</f>
        <v/>
      </c>
      <c r="DU5" s="145" t="str">
        <f>IF(ISBLANK(中文!$K190),"",TEXT(中文!$K190,"0.000000000"))</f>
        <v/>
      </c>
      <c r="DV5" s="145" t="str">
        <f>IF(ISBLANK(中文!$K191),"",TEXT(中文!$K191,"0.000000000"))</f>
        <v/>
      </c>
      <c r="DW5" s="145" t="str">
        <f>IF(ISBLANK(中文!K194),"",TEXT(中文!K194,"0.000000000"))</f>
        <v/>
      </c>
      <c r="DX5" s="145" t="str">
        <f>IF(ISBLANK(中文!L194),"",TEXT(中文!L194,"0.000000000"))</f>
        <v/>
      </c>
      <c r="DY5" s="145" t="str">
        <f>IF(ISBLANK(中文!M194),"",TEXT(中文!M194,"0.000000000"))</f>
        <v/>
      </c>
      <c r="DZ5" s="145" t="str">
        <f>IF(ISBLANK(中文!N194),"",TEXT(中文!N194,"0.000000000"))</f>
        <v/>
      </c>
      <c r="EA5" s="145" t="str">
        <f>IF(ISBLANK(中文!O194),"",TEXT(中文!O194,"0.000000000"))</f>
        <v/>
      </c>
      <c r="EB5" s="145" t="str">
        <f>IF(ISBLANK(中文!P194),"",TEXT(中文!P194,"0.000000000"))</f>
        <v/>
      </c>
      <c r="EC5" s="145" t="str">
        <f>IF(ISBLANK(中文!Q194),"",TEXT(中文!Q194,"0.000000000"))</f>
        <v/>
      </c>
      <c r="ED5" s="145" t="str">
        <f>IF(ISBLANK(中文!D198),"",中文!D198)</f>
        <v/>
      </c>
      <c r="EE5" s="145" t="str">
        <f>IF(ISBLANK(中文!$O75),"",IF(中文!$O75&lt;&gt;0,TEXT(中文!$O75,"0.000000000"),""))</f>
        <v/>
      </c>
      <c r="EF5" s="145" t="str">
        <f>IF(ISBLANK(中文!$O77),"",IF(中文!$O77&lt;&gt;0,TEXT(中文!$O77,"0.000000000"),""))</f>
        <v/>
      </c>
      <c r="EG5" s="145" t="str">
        <f>IF(ISBLANK(中文!$O79),"",IF(中文!$O79&lt;&gt;0,TEXT(中文!$O79,"0.000000000"),""))</f>
        <v/>
      </c>
      <c r="EH5" s="145" t="str">
        <f>IF(ISBLANK(中文!$O80),"",TEXT(中文!$O80,"0.000000000"))</f>
        <v/>
      </c>
      <c r="EI5" s="145" t="str">
        <f>IF(ISBLANK(中文!$O81),"",TEXT(中文!$O81,"0.000000000"))</f>
        <v/>
      </c>
      <c r="EJ5" s="145" t="str">
        <f>IF(ISBLANK(中文!$O82),"",TEXT(中文!$O82,"0.000000000"))</f>
        <v/>
      </c>
      <c r="EK5" s="145" t="str">
        <f>IF(ISBLANK(中文!$O83),"",TEXT(中文!$O83,"0.000000000"))</f>
        <v/>
      </c>
      <c r="EL5" s="145" t="str">
        <f>IF(ISBLANK(中文!$O85),"",IF(中文!$O85&lt;&gt;0,TEXT(中文!$O85,"0.000000000"),""))</f>
        <v/>
      </c>
      <c r="EM5" s="145" t="str">
        <f>IF(ISBLANK(中文!$O86),"",TEXT(中文!$O86,"0.000000000"))</f>
        <v/>
      </c>
      <c r="EN5" s="145" t="str">
        <f>IF(ISBLANK(中文!$O87),"",TEXT(中文!$O87,"0.000000000"))</f>
        <v/>
      </c>
      <c r="EO5" s="145" t="str">
        <f>IF(ISBLANK(中文!$O88),"",TEXT(中文!$O88,"0.000000000"))</f>
        <v/>
      </c>
      <c r="EP5" s="145" t="str">
        <f>IF(ISBLANK(中文!$O89),"",TEXT(中文!$O89,"0.000000000"))</f>
        <v/>
      </c>
      <c r="EQ5" s="145" t="str">
        <f>IF(ISBLANK(中文!$O91),"",TEXT(中文!$O91,"0.000000000"))</f>
        <v/>
      </c>
      <c r="ER5" s="145" t="str">
        <f>IF(ISBLANK(中文!$O92),"",TEXT(中文!$O92,"0.000000000"))</f>
        <v/>
      </c>
      <c r="ES5" s="145" t="str">
        <f>IF(ISBLANK(中文!$O93),"",TEXT(中文!$O93,"0.000000000"))</f>
        <v/>
      </c>
      <c r="ET5" s="145" t="str">
        <f>IF(ISBLANK(中文!$O95),"",IF(中文!$O95&lt;&gt;0,TEXT(中文!$O95,"0.000000000"),""))</f>
        <v/>
      </c>
      <c r="EU5" s="145" t="str">
        <f>IF(ISBLANK(中文!$O97),"",TEXT(中文!$O97,"0.000000000"))</f>
        <v/>
      </c>
      <c r="EV5" s="145" t="str">
        <f>IF(ISBLANK(中文!$O98),"",TEXT(中文!$O98,"0.000000000"))</f>
        <v/>
      </c>
      <c r="EW5" s="145" t="str">
        <f>IF(ISBLANK(中文!$O99),"",TEXT(中文!$O99,"0.000000000"))</f>
        <v/>
      </c>
      <c r="EX5" s="145" t="str">
        <f>IF(ISBLANK(中文!$O101),"",IF(中文!$O101&lt;&gt;0,TEXT(中文!$O101,"0.000000000"),""))</f>
        <v/>
      </c>
      <c r="EY5" s="145" t="str">
        <f>IF(ISBLANK(中文!$O103),"",IF(中文!$O103&lt;&gt;0,TEXT(中文!$O103,"0.000000000"),""))</f>
        <v/>
      </c>
      <c r="EZ5" s="145" t="str">
        <f>IF(ISBLANK(中文!$O104),"",TEXT(中文!$O104,"0.000000000"))</f>
        <v/>
      </c>
      <c r="FA5" s="145" t="str">
        <f>IF(ISBLANK(中文!$O105),"",TEXT(中文!$O105,"0.000000000"))</f>
        <v/>
      </c>
      <c r="FB5" s="145" t="str">
        <f>IF(ISBLANK(中文!$O106),"",TEXT(中文!$O106,"0.000000000"))</f>
        <v/>
      </c>
      <c r="FC5" s="145" t="str">
        <f>IF(ISBLANK(中文!$O107),"",TEXT(中文!$O107,"0.000000000"))</f>
        <v/>
      </c>
      <c r="FD5" s="145" t="str">
        <f>IF(ISBLANK(中文!$O108),"",TEXT(中文!$O108,"0.000000000"))</f>
        <v/>
      </c>
      <c r="FE5" s="145" t="str">
        <f>IF(ISBLANK(中文!$O109),"",TEXT(中文!$O109,"0.000000000"))</f>
        <v/>
      </c>
      <c r="FF5" s="145" t="str">
        <f>IF(ISBLANK(中文!$O110),"",TEXT(中文!$O110,"0.000000000"))</f>
        <v/>
      </c>
      <c r="FG5" s="145" t="str">
        <f>IF(ISBLANK(中文!$O112),"",IF(中文!$O112&lt;&gt;0,TEXT(中文!$O112,"0.000000000"),""))</f>
        <v/>
      </c>
      <c r="FH5" s="145" t="str">
        <f>IF(ISBLANK(中文!$O113),"",TEXT(中文!$O113,"0.000000000"))</f>
        <v/>
      </c>
      <c r="FI5" s="145" t="str">
        <f>IF(ISBLANK(中文!$O114),"",TEXT(中文!$O114,"0.000000000"))</f>
        <v/>
      </c>
      <c r="FJ5" s="145" t="str">
        <f>IF(ISBLANK(中文!$O115),"",TEXT(中文!$O115,"0.000000000"))</f>
        <v/>
      </c>
      <c r="FK5" s="145" t="str">
        <f>IF(ISBLANK(中文!$O116),"",TEXT(中文!$O116,"0.000000000"))</f>
        <v/>
      </c>
      <c r="FL5" s="145" t="str">
        <f>IF(ISBLANK(中文!$O118),"",TEXT(中文!$O118,"0.000000000"))</f>
        <v/>
      </c>
      <c r="FM5" s="145" t="str">
        <f>IF(ISBLANK(中文!$O120),"",IF(中文!$O120&lt;&gt;0,TEXT(中文!$O120,"0.000000000"),""))</f>
        <v/>
      </c>
      <c r="FN5" s="145" t="str">
        <f>IF(ISBLANK(中文!$O122),"",TEXT(中文!$O122,"0.000000000"))</f>
        <v/>
      </c>
      <c r="FO5" s="145" t="str">
        <f>IF(ISBLANK(中文!$O123),"",TEXT(中文!$O123,"0.000000000"))</f>
        <v/>
      </c>
      <c r="FP5" s="145" t="str">
        <f>IF(ISBLANK(中文!$O124),"",TEXT(中文!$O124,"0.000000000"))</f>
        <v/>
      </c>
      <c r="FQ5" s="145" t="str">
        <f>IF(ISBLANK(中文!$O126),"",IF(中文!$O126&lt;&gt;0,TEXT(中文!$O126,"0.000000000"),""))</f>
        <v/>
      </c>
      <c r="FR5" s="145" t="str">
        <f>IF(ISBLANK(中文!$O128),"",IF(中文!$O128&lt;&gt;0,TEXT(中文!$O128,"0.000000000"),""))</f>
        <v/>
      </c>
      <c r="FS5" s="145" t="str">
        <f>IF(ISBLANK(中文!$O130),"",TEXT(中文!$O130,"0.000000000"))</f>
        <v/>
      </c>
      <c r="FT5" s="145" t="str">
        <f>IF(ISBLANK(中文!$O131),"",TEXT(中文!$O131,"0.000000000"))</f>
        <v/>
      </c>
      <c r="FU5" s="145" t="str">
        <f>IF(ISBLANK(中文!$O132),"",TEXT(中文!$O132,"0.000000000"))</f>
        <v/>
      </c>
      <c r="FV5" s="145" t="str">
        <f>IF(ISBLANK(中文!$O133),"",TEXT(中文!$O133,"0.000000000"))</f>
        <v/>
      </c>
      <c r="FW5" s="145" t="str">
        <f>IF(ISBLANK(中文!$O134),"",TEXT(中文!$O134,"0.000000000"))</f>
        <v/>
      </c>
      <c r="FX5" s="145" t="str">
        <f>IF(ISBLANK(中文!$O135),"",TEXT(中文!$O135,"0.000000000"))</f>
        <v/>
      </c>
      <c r="FY5" s="145" t="str">
        <f>IF(ISBLANK(中文!$O136),"",TEXT(中文!$O136,"0.000000000"))</f>
        <v/>
      </c>
      <c r="FZ5" s="145" t="str">
        <f>IF(ISBLANK(中文!$O137),"",TEXT(中文!$O137,"0.000000000"))</f>
        <v/>
      </c>
      <c r="GA5" s="145" t="str">
        <f>IF(ISBLANK(中文!$O138),"",TEXT(中文!$O138,"0.000000000"))</f>
        <v/>
      </c>
      <c r="GB5" s="145" t="str">
        <f>IF(ISBLANK(中文!$O140),"",IF(中文!$O140&lt;&gt;0,TEXT(中文!$O140,"0.000000000"),""))</f>
        <v/>
      </c>
      <c r="GC5" s="145" t="str">
        <f>IF(ISBLANK(中文!$O142),"",TEXT(中文!$O142,"0.000000000"))</f>
        <v/>
      </c>
      <c r="GD5" s="145" t="str">
        <f>IF(ISBLANK(中文!$O143),"",TEXT(中文!$O143,"0.000000000"))</f>
        <v/>
      </c>
      <c r="GE5" s="145" t="str">
        <f>IF(ISBLANK(中文!$O144),"",TEXT(中文!$O144,"0.000000000"))</f>
        <v/>
      </c>
      <c r="GF5" s="145" t="str">
        <f>IF(ISBLANK(中文!$O148),"",TEXT(中文!$O148,"0.000000000"))</f>
        <v/>
      </c>
      <c r="GG5" s="145" t="str">
        <f>IF(ISBLANK(中文!$O146),"",IF(中文!$O146&lt;&gt;0,TEXT(中文!$O146,"0.000000000"),""))</f>
        <v/>
      </c>
      <c r="GH5" s="145" t="str">
        <f>IF(ISBLANK(中文!$O150),"",IF(中文!$O150&lt;&gt;0,TEXT(中文!$O150,"0.000000000"),""))</f>
        <v/>
      </c>
      <c r="GI5" s="145" t="str">
        <f>IF(ISBLANK(中文!$O158),"",IF(中文!$O158&lt;&gt;0,TEXT(中文!$O158,"0.000000000"),""))</f>
        <v/>
      </c>
      <c r="GJ5" s="145" t="str">
        <f>IF(ISBLANK(中文!$O160),"",IF(中文!$O160&lt;&gt;0,TEXT(中文!$O160,"0.000000000"),""))</f>
        <v/>
      </c>
      <c r="GK5" s="145" t="str">
        <f>IF(ISBLANK(中文!$O161),"",TEXT(中文!$O161,"0.000000000"))</f>
        <v/>
      </c>
      <c r="GL5" s="145" t="str">
        <f>IF(ISBLANK(中文!$O162),"",TEXT(中文!$O162,"0.000000000"))</f>
        <v/>
      </c>
      <c r="GM5" s="145" t="str">
        <f>IF(ISBLANK(中文!$O163),"",IF(中文!$O163&lt;&gt;0,TEXT(中文!$O163,"0.000000000"),""))</f>
        <v/>
      </c>
      <c r="GN5" s="145" t="str">
        <f>IF(ISBLANK(中文!$O164),"",TEXT(中文!$O164,"0.000000000"))</f>
        <v/>
      </c>
      <c r="GO5" s="145" t="str">
        <f>IF(ISBLANK(中文!$O165),"",TEXT(中文!$O165,"0.000000000"))</f>
        <v/>
      </c>
      <c r="GP5" s="145" t="str">
        <f>IF(ISBLANK(中文!$O167),"",IF(中文!$O167&lt;&gt;0,TEXT(中文!$O167,"0.000000000"),""))</f>
        <v/>
      </c>
      <c r="GQ5" s="145" t="str">
        <f>IF(ISBLANK(中文!$O169),"",IF(中文!$O169&lt;&gt;0,TEXT(中文!$O169,"0.000000000"),""))</f>
        <v/>
      </c>
      <c r="GR5" s="145" t="str">
        <f>IF(ISBLANK(中文!$O170),"",TEXT(中文!$O170,"0.000000000"))</f>
        <v/>
      </c>
      <c r="GS5" s="145" t="str">
        <f>IF(ISBLANK(中文!$O171),"",TEXT(中文!$O171,"0.000000000"))</f>
        <v/>
      </c>
      <c r="GT5" s="145" t="str">
        <f>IF(ISBLANK(中文!$O172),"",IF(中文!$O172&lt;&gt;0, TEXT(中文!$O172,"0.000000000"),""))</f>
        <v/>
      </c>
      <c r="GU5" s="145" t="str">
        <f>IF(ISBLANK(中文!$O173),"",TEXT(中文!$O173,"0.000000000"))</f>
        <v/>
      </c>
      <c r="GV5" s="145" t="str">
        <f>IF(ISBLANK(中文!$O174),"",TEXT(中文!$O174,"0.000000000"))</f>
        <v/>
      </c>
      <c r="GW5" s="145" t="str">
        <f>IF(ISBLANK(中文!$O176),"",IF(中文!$O176&lt;&gt;0,TEXT(中文!$O176,"0.000000000"),""))</f>
        <v/>
      </c>
      <c r="GX5" s="145" t="str">
        <f>IF(ISBLANK(中文!$O178),"",IF(中文!$O178&lt;&gt;0,TEXT(中文!$O178,"0.000000000"),""))</f>
        <v/>
      </c>
      <c r="GY5" s="145" t="str">
        <f>IF(ISBLANK(中文!$O184),"",IF(中文!$O184&lt;&gt;0, TEXT(中文!$O184,"0.000000000"),""))</f>
        <v/>
      </c>
      <c r="GZ5" s="145" t="str">
        <f>IF(ISBLANK(中文!$O186),"",TEXT(中文!$O186,"0.000000000"))</f>
        <v/>
      </c>
      <c r="HA5" s="145" t="str">
        <f>IF(ISBLANK(中文!$O187),"",TEXT(中文!$O187,"0.000000000"))</f>
        <v/>
      </c>
      <c r="HB5" s="145" t="str">
        <f>IF(ISBLANK(中文!$O188),"",TEXT(中文!$O188,"0.000000000"))</f>
        <v/>
      </c>
      <c r="HC5" s="145" t="str">
        <f>IF(ISBLANK(中文!$O189),"",TEXT(中文!$O189,"0.000000000"))</f>
        <v/>
      </c>
      <c r="HD5" s="145" t="str">
        <f>IF(ISBLANK(中文!$O190),"",TEXT(中文!$O190,"0.000000000"))</f>
        <v/>
      </c>
      <c r="HE5" s="145" t="str">
        <f>IF(ISBLANK(中文!$O191),"",TEXT(中文!$O191,"0.000000000"))</f>
        <v/>
      </c>
    </row>
    <row r="6" spans="1:213" x14ac:dyDescent="0.35">
      <c r="A6" s="145" t="str">
        <f>IF(ISBLANK(РУССКИЙ!F26),"",IF(ISBLANK(РУССКИЙ!F28),"",РУССКИЙ!F28))</f>
        <v/>
      </c>
      <c r="B6" s="145" t="str">
        <f>IF(ISBLANK(РУССКИЙ!F26),"",IF(ISBLANK(РУССКИЙ!H28),"",РУССКИЙ!H28))</f>
        <v/>
      </c>
      <c r="C6" s="145" t="str">
        <f>IF(ISBLANK(РУССКИЙ!F26),"",UPPER(РУССКИЙ!F26))</f>
        <v/>
      </c>
      <c r="D6" s="145" t="str">
        <f>IF(ISBLANK(РУССКИЙ!P27),"",VLOOKUP(РУССКИЙ!P27,Normalization!$I$1:$J$19,2,FALSE))</f>
        <v/>
      </c>
      <c r="E6" s="145" t="str">
        <f>IF(ISBLANK(РУССКИЙ!P28),"",VLOOKUP(РУССКИЙ!P28,Normalization!$K$1:$L$35,2,FALSE))</f>
        <v/>
      </c>
      <c r="F6" s="145" t="str">
        <f>IF(ISBLANK(РУССКИЙ!P29),"",VLOOKUP(РУССКИЙ!P29,Normalization!$M$1:$N$25,2,FALSE))</f>
        <v/>
      </c>
      <c r="G6" s="145" t="str">
        <f>IF(ISBLANK(РУССКИЙ!P30),"",VLOOKUP(РУССКИЙ!P30,Normalization!$O$1:$P$25,2,FALSE))</f>
        <v/>
      </c>
      <c r="H6" s="158" t="str">
        <f>IF(ISBLANK(РУССКИЙ!P33),"",РУССКИЙ!P33)</f>
        <v/>
      </c>
      <c r="I6" s="145" t="str">
        <f>IF(ISBLANK(РУССКИЙ!P36),"",VLOOKUP(РУССКИЙ!P36,Normalization!$Q$1:$R$10,2,FALSE))</f>
        <v/>
      </c>
      <c r="J6" s="145" t="str">
        <f>IF(ISBLANK(РУССКИЙ!F30),"",TEXT(РУССКИЙ!F30,"0.000000000"))</f>
        <v/>
      </c>
      <c r="K6" s="145" t="str">
        <f>IF(ISBLANK(РУССКИЙ!F29),"",TEXT(РУССКИЙ!F29,"0.000000000"))</f>
        <v/>
      </c>
      <c r="L6" s="145" t="str">
        <f>IF(ISBLANK(РУССКИЙ!F31),"",TEXT(РУССКИЙ!F31,"0.000000000"))</f>
        <v/>
      </c>
      <c r="M6" s="145" t="str">
        <f>IF(ISBLANK(РУССКИЙ!F32),"",TEXT(РУССКИЙ!F32,"0.000000000"))</f>
        <v/>
      </c>
      <c r="N6" s="145" t="str">
        <f>IF(ISBLANK(РУССКИЙ!F33),"",TEXT(РУССКИЙ!F33,"0.000000000"))</f>
        <v/>
      </c>
      <c r="O6" s="145" t="str">
        <f>IF(ISBLANK(РУССКИЙ!H30),"",TEXT(РУССКИЙ!H30,"0.000000000"))</f>
        <v/>
      </c>
      <c r="P6" s="145" t="str">
        <f>IF(ISBLANK(РУССКИЙ!H29),"",TEXT(РУССКИЙ!H29,"0.000000000"))</f>
        <v/>
      </c>
      <c r="Q6" s="145" t="str">
        <f>IF(ISBLANK(РУССКИЙ!H31),"",TEXT(РУССКИЙ!H31,"0.000000000"))</f>
        <v/>
      </c>
      <c r="R6" s="145" t="str">
        <f>IF(ISBLANK(РУССКИЙ!H32),"",TEXT(РУССКИЙ!H32,"0.000000000"))</f>
        <v/>
      </c>
      <c r="S6" s="145" t="str">
        <f>IF(ISBLANK(РУССКИЙ!H33),"",TEXT(РУССКИЙ!H33,"0.000000000"))</f>
        <v/>
      </c>
      <c r="T6" s="145" t="str">
        <f>IF(ISBLANK(РУССКИЙ!F35),"",VLOOKUP(РУССКИЙ!F35,Normalization!$A$1:$B$30,2,FALSE))</f>
        <v/>
      </c>
      <c r="U6" s="145" t="str">
        <f>IF(ISBLANK(РУССКИЙ!F36),"",VLOOKUP(РУССКИЙ!F36,Normalization!$C$1:$D$48,2,FALSE))</f>
        <v/>
      </c>
      <c r="V6" s="145" t="str">
        <f>IF(ISBLANK(РУССКИЙ!F37),"",VLOOKUP(РУССКИЙ!F37,Normalization!$E$1:$F$156,2,FALSE))</f>
        <v/>
      </c>
      <c r="W6" s="145" t="str">
        <f>IF(ISBLANK(РУССКИЙ!J43),"",TEXT(РУССКИЙ!J43,"0.000000000"))</f>
        <v/>
      </c>
      <c r="X6" s="145" t="str">
        <f>IF(ISBLANK(РУССКИЙ!M43),"",VLOOKUP(РУССКИЙ!M43,Normalization!$G$1:$H$35,2,FALSE))</f>
        <v/>
      </c>
      <c r="Y6" s="145" t="str">
        <f>IF(ISBLANK(РУССКИЙ!J44),"",TEXT(РУССКИЙ!J44,"0.000000000"))</f>
        <v/>
      </c>
      <c r="Z6" s="145" t="str">
        <f>IF(ISBLANK(РУССКИЙ!M44),"",VLOOKUP(РУССКИЙ!M44,Normalization!$G$1:$H$35,2,FALSE))</f>
        <v/>
      </c>
      <c r="AA6" s="145" t="str">
        <f>IF(ISBLANK(РУССКИЙ!J45),"",TEXT(РУССКИЙ!J45,"0.000000000"))</f>
        <v/>
      </c>
      <c r="AB6" s="145" t="str">
        <f>IF(ISBLANK(РУССКИЙ!M45),"",VLOOKUP(РУССКИЙ!M45,Normalization!$G$1:$H$35,2,FALSE))</f>
        <v/>
      </c>
      <c r="AC6" s="145" t="str">
        <f>IF(ISBLANK(РУССКИЙ!J46),"",TEXT(РУССКИЙ!J46,"0.000000000"))</f>
        <v/>
      </c>
      <c r="AD6" s="145" t="str">
        <f>IF(ISBLANK(РУССКИЙ!M46),"",VLOOKUP(РУССКИЙ!M46,Normalization!$G$1:$H$35,2,FALSE))</f>
        <v/>
      </c>
      <c r="AE6" s="145" t="str">
        <f>IF(ISBLANK(РУССКИЙ!J47),"",TEXT(РУССКИЙ!J47,"0.000000000"))</f>
        <v/>
      </c>
      <c r="AF6" s="145" t="str">
        <f>IF(ISBLANK(РУССКИЙ!M47),"",VLOOKUP(РУССКИЙ!M47,Normalization!$G$1:$H$35,2,FALSE))</f>
        <v/>
      </c>
      <c r="AG6" s="145" t="str">
        <f>IF(ISBLANK(РУССКИЙ!J48),"",TEXT(РУССКИЙ!J48,"0.000000000"))</f>
        <v/>
      </c>
      <c r="AH6" s="145" t="str">
        <f>IF(ISBLANK(РУССКИЙ!M48),"",VLOOKUP(РУССКИЙ!M48,Normalization!$G$1:$H$35,2,FALSE))</f>
        <v/>
      </c>
      <c r="AI6" s="145" t="str">
        <f>IF(ISBLANK(РУССКИЙ!J49),"",TEXT(РУССКИЙ!J49,"0.000000000"))</f>
        <v/>
      </c>
      <c r="AJ6" s="145" t="str">
        <f>IF(ISBLANK(РУССКИЙ!M49),"",VLOOKUP(РУССКИЙ!M49,Normalization!$G$1:$H$35,2,FALSE))</f>
        <v/>
      </c>
      <c r="AK6" s="145" t="str">
        <f>IF(ISBLANK(РУССКИЙ!$J52),"",TEXT(РУССКИЙ!$J52,"0.000000000"))</f>
        <v/>
      </c>
      <c r="AL6" s="145" t="str">
        <f>IF(ISBLANK(РУССКИЙ!$J53),"",TEXT(РУССКИЙ!$J53,"0.000000000"))</f>
        <v/>
      </c>
      <c r="AM6" s="145" t="str">
        <f>IF(ISBLANK(РУССКИЙ!$J54),"",TEXT(РУССКИЙ!$J54,"0.000000000"))</f>
        <v/>
      </c>
      <c r="AN6" s="145" t="str">
        <f>IF(ISBLANK(РУССКИЙ!$J55),"",TEXT(РУССКИЙ!$J55,"0.000000000"))</f>
        <v/>
      </c>
      <c r="AO6" s="145" t="str">
        <f>IF(ISBLANK(РУССКИЙ!$J56),"",TEXT(РУССКИЙ!$J56,"0.000000000"))</f>
        <v/>
      </c>
      <c r="AP6" s="145" t="str">
        <f>IF(ISBLANK(РУССКИЙ!$J57),"",TEXT(РУССКИЙ!$J57,"0.000000000"))</f>
        <v/>
      </c>
      <c r="AQ6" s="145" t="str">
        <f>IF(ISBLANK(РУССКИЙ!$J58),"",TEXT(РУССКИЙ!$J58,"0.000000000"))</f>
        <v/>
      </c>
      <c r="AR6" s="145" t="str">
        <f>IF(ISBLANK(РУССКИЙ!K64),"",TEXT(РУССКИЙ!K64,"0.000000000"))</f>
        <v/>
      </c>
      <c r="AS6" s="145" t="str">
        <f>IF(ISBLANK(РУССКИЙ!K67),"",TEXT(РУССКИЙ!K67,"0.000000000"))</f>
        <v/>
      </c>
      <c r="AT6" s="145" t="str">
        <f>IF(ISBLANK(РУССКИЙ!K65),"",TEXT(РУССКИЙ!K65,"0.000000000"))</f>
        <v/>
      </c>
      <c r="AU6" s="145" t="str">
        <f>IF(ISBLANK(РУССКИЙ!K66),"",TEXT(РУССКИЙ!K66,"0.000000000"))</f>
        <v/>
      </c>
      <c r="AV6" s="145" t="str">
        <f>IF(ISBLANK(РУССКИЙ!$K75),"",IF(РУССКИЙ!$K75&lt;&gt;0,TEXT(РУССКИЙ!$K75,"0.000000000"),""))</f>
        <v/>
      </c>
      <c r="AW6" s="145" t="str">
        <f>IF(ISBLANK(РУССКИЙ!$K77),"",IF(РУССКИЙ!$K77&lt;&gt;0,TEXT(РУССКИЙ!$K77,"0.000000000"),""))</f>
        <v/>
      </c>
      <c r="AX6" s="145" t="str">
        <f>IF(ISBLANK(РУССКИЙ!$K79),"",IF(РУССКИЙ!$K79&lt;&gt;0,TEXT(РУССКИЙ!$K79,"0.000000000"),""))</f>
        <v/>
      </c>
      <c r="AY6" s="145" t="str">
        <f>IF(ISBLANK(РУССКИЙ!$K80),"",TEXT(РУССКИЙ!$K80,"0.000000000"))</f>
        <v/>
      </c>
      <c r="AZ6" s="145" t="str">
        <f>IF(ISBLANK(РУССКИЙ!$K81),"",TEXT(РУССКИЙ!$K81,"0.000000000"))</f>
        <v/>
      </c>
      <c r="BA6" s="145" t="str">
        <f>IF(ISBLANK(РУССКИЙ!$K82),"",TEXT(РУССКИЙ!$K82,"0.000000000"))</f>
        <v/>
      </c>
      <c r="BB6" s="145" t="str">
        <f>IF(ISBLANK(РУССКИЙ!$K83),"",TEXT(РУССКИЙ!$K83,"0.000000000"))</f>
        <v/>
      </c>
      <c r="BC6" s="145" t="str">
        <f>IF(ISBLANK(РУССКИЙ!$K85),"",IF(РУССКИЙ!$K85&lt;&gt;0,TEXT(РУССКИЙ!$K85,"0.000000000"),""))</f>
        <v/>
      </c>
      <c r="BD6" s="145" t="str">
        <f>IF(ISBLANK(РУССКИЙ!$K86),"",TEXT(РУССКИЙ!$K86,"0.000000000"))</f>
        <v/>
      </c>
      <c r="BE6" s="145" t="str">
        <f>IF(ISBLANK(РУССКИЙ!$K87),"",TEXT(РУССКИЙ!$K87,"0.000000000"))</f>
        <v/>
      </c>
      <c r="BF6" s="145" t="str">
        <f>IF(ISBLANK(РУССКИЙ!$K88),"",TEXT(РУССКИЙ!$K88,"0.000000000"))</f>
        <v/>
      </c>
      <c r="BG6" s="145" t="str">
        <f>IF(ISBLANK(РУССКИЙ!$K89),"",TEXT(РУССКИЙ!$K89,"0.000000000"))</f>
        <v/>
      </c>
      <c r="BH6" s="145" t="str">
        <f>IF(ISBLANK(РУССКИЙ!$K91),"",TEXT(РУССКИЙ!$K91,"0.000000000"))</f>
        <v/>
      </c>
      <c r="BI6" s="145" t="str">
        <f>IF(ISBLANK(РУССКИЙ!$K92),"",TEXT(РУССКИЙ!$K92,"0.000000000"))</f>
        <v/>
      </c>
      <c r="BJ6" s="145" t="str">
        <f>IF(ISBLANK(РУССКИЙ!$K93),"",TEXT(РУССКИЙ!$K93,"0.000000000"))</f>
        <v/>
      </c>
      <c r="BK6" s="145" t="str">
        <f>IF(ISBLANK(РУССКИЙ!$K95),"",IF(РУССКИЙ!$K95&lt;&gt;0,TEXT(РУССКИЙ!$K95,"0.000000000"),""))</f>
        <v/>
      </c>
      <c r="BL6" s="145" t="str">
        <f>IF(ISBLANK(РУССКИЙ!$K97),"",TEXT(РУССКИЙ!$K97,"0.000000000"))</f>
        <v/>
      </c>
      <c r="BM6" s="145" t="str">
        <f>IF(ISBLANK(РУССКИЙ!$K98),"",TEXT(РУССКИЙ!$K98,"0.000000000"))</f>
        <v/>
      </c>
      <c r="BN6" s="145" t="str">
        <f>IF(ISBLANK(РУССКИЙ!$K99),"",TEXT(РУССКИЙ!$K99,"0.000000000"))</f>
        <v/>
      </c>
      <c r="BO6" s="145" t="str">
        <f>IF(ISBLANK(РУССКИЙ!$K101),"",IF(РУССКИЙ!$K101&lt;&gt;0,TEXT(РУССКИЙ!$K101,"0.000000000"),""))</f>
        <v/>
      </c>
      <c r="BP6" s="145" t="str">
        <f>IF(ISBLANK(РУССКИЙ!$K103),"",IF(РУССКИЙ!$K103&lt;&gt;0,TEXT(РУССКИЙ!$K103,"0.000000000"),""))</f>
        <v/>
      </c>
      <c r="BQ6" s="145" t="str">
        <f>IF(ISBLANK(РУССКИЙ!$K104),"",TEXT(РУССКИЙ!$K104,"0.000000000"))</f>
        <v/>
      </c>
      <c r="BR6" s="145" t="str">
        <f>IF(ISBLANK(РУССКИЙ!$K105),"",TEXT(РУССКИЙ!$K105,"0.000000000"))</f>
        <v/>
      </c>
      <c r="BS6" s="145" t="str">
        <f>IF(ISBLANK(РУССКИЙ!$K106),"",TEXT(РУССКИЙ!$K106,"0.000000000"))</f>
        <v/>
      </c>
      <c r="BT6" s="145" t="str">
        <f>IF(ISBLANK(РУССКИЙ!$K107),"",TEXT(РУССКИЙ!$K107,"0.000000000"))</f>
        <v/>
      </c>
      <c r="BU6" s="145" t="str">
        <f>IF(ISBLANK(РУССКИЙ!$K108),"",TEXT(РУССКИЙ!$K108,"0.000000000"))</f>
        <v/>
      </c>
      <c r="BV6" s="145" t="str">
        <f>IF(ISBLANK(РУССКИЙ!$K109),"",TEXT(РУССКИЙ!$K109,"0.000000000"))</f>
        <v/>
      </c>
      <c r="BW6" s="145" t="str">
        <f>IF(ISBLANK(РУССКИЙ!$K110),"",TEXT(РУССКИЙ!$K110,"0.000000000"))</f>
        <v/>
      </c>
      <c r="BX6" s="145" t="str">
        <f>IF(ISBLANK(РУССКИЙ!$K112),"",IF(РУССКИЙ!$K112&lt;&gt;0,TEXT(РУССКИЙ!$K112,"0.000000000"),""))</f>
        <v/>
      </c>
      <c r="BY6" s="145" t="str">
        <f>IF(ISBLANK(РУССКИЙ!$K113),"",TEXT(РУССКИЙ!$K113,"0.000000000"))</f>
        <v/>
      </c>
      <c r="BZ6" s="145" t="str">
        <f>IF(ISBLANK(РУССКИЙ!$K114),"",TEXT(РУССКИЙ!$K114,"0.000000000"))</f>
        <v/>
      </c>
      <c r="CA6" s="145" t="str">
        <f>IF(ISBLANK(РУССКИЙ!$K115),"",TEXT(РУССКИЙ!$K115,"0.000000000"))</f>
        <v/>
      </c>
      <c r="CB6" s="145" t="str">
        <f>IF(ISBLANK(РУССКИЙ!$K116),"",TEXT(РУССКИЙ!$K116,"0.000000000"))</f>
        <v/>
      </c>
      <c r="CC6" s="145" t="str">
        <f>IF(ISBLANK(РУССКИЙ!$K118),"",TEXT(РУССКИЙ!$K118,"0.000000000"))</f>
        <v/>
      </c>
      <c r="CD6" s="145" t="str">
        <f>IF(ISBLANK(РУССКИЙ!$K120),"",IF(РУССКИЙ!$K120,TEXT(РУССКИЙ!$K120,"0.000000000"),""))</f>
        <v/>
      </c>
      <c r="CE6" s="145" t="str">
        <f>IF(ISBLANK(РУССКИЙ!$K122),"",TEXT(РУССКИЙ!$K122,"0.000000000"))</f>
        <v/>
      </c>
      <c r="CF6" s="145" t="str">
        <f>IF(ISBLANK(РУССКИЙ!$K123),"",TEXT(РУССКИЙ!$K123,"0.000000000"))</f>
        <v/>
      </c>
      <c r="CG6" s="145" t="str">
        <f>IF(ISBLANK(РУССКИЙ!$K124),"",TEXT(РУССКИЙ!$K124,"0.000000000"))</f>
        <v/>
      </c>
      <c r="CH6" s="145" t="str">
        <f>IF(ISBLANK(РУССКИЙ!$K126),"",IF(РУССКИЙ!$K126&lt;&gt;0, TEXT(РУССКИЙ!$K126,"0.000000000"),""))</f>
        <v/>
      </c>
      <c r="CI6" s="145" t="str">
        <f>IF(ISBLANK(РУССКИЙ!$K128),"",IF(РУССКИЙ!$K128&lt;&gt;0,TEXT(РУССКИЙ!$K128,"0.000000000"),""))</f>
        <v/>
      </c>
      <c r="CJ6" s="145" t="str">
        <f>IF(ISBLANK(РУССКИЙ!$K130),"",TEXT(РУССКИЙ!$K130,"0.000000000"))</f>
        <v/>
      </c>
      <c r="CK6" s="145" t="str">
        <f>IF(ISBLANK(РУССКИЙ!$K131),"",TEXT(РУССКИЙ!$K131,"0.000000000"))</f>
        <v/>
      </c>
      <c r="CL6" s="145" t="str">
        <f>IF(ISBLANK(РУССКИЙ!$K132),"",TEXT(РУССКИЙ!$K132,"0.000000000"))</f>
        <v/>
      </c>
      <c r="CM6" s="145" t="str">
        <f>IF(ISBLANK(РУССКИЙ!$K133),"",TEXT(РУССКИЙ!$K133,"0.000000000"))</f>
        <v/>
      </c>
      <c r="CN6" s="145" t="str">
        <f>IF(ISBLANK(РУССКИЙ!$K134),"",TEXT(РУССКИЙ!$K134,"0.000000000"))</f>
        <v/>
      </c>
      <c r="CO6" s="145" t="str">
        <f>IF(ISBLANK(РУССКИЙ!$K135),"",TEXT(РУССКИЙ!$K135,"0.000000000"))</f>
        <v/>
      </c>
      <c r="CP6" s="145" t="str">
        <f>IF(ISBLANK(РУССКИЙ!$K136),"",TEXT(РУССКИЙ!$K136,"0.000000000"))</f>
        <v/>
      </c>
      <c r="CQ6" s="145" t="str">
        <f>IF(ISBLANK(РУССКИЙ!$K137),"",TEXT(РУССКИЙ!$K137,"0.000000000"))</f>
        <v/>
      </c>
      <c r="CR6" s="145" t="str">
        <f>IF(ISBLANK(РУССКИЙ!$K138),"",TEXT(РУССКИЙ!$K138,"0.000000000"))</f>
        <v/>
      </c>
      <c r="CS6" s="145" t="str">
        <f>IF(ISBLANK(РУССКИЙ!$K140),"",IF(РУССКИЙ!$K140&lt;&gt;0,TEXT(РУССКИЙ!$K140,"0.000000000"),""))</f>
        <v/>
      </c>
      <c r="CT6" s="145" t="str">
        <f>IF(ISBLANK(РУССКИЙ!$K142),"",TEXT(РУССКИЙ!$K142,"0.000000000"))</f>
        <v/>
      </c>
      <c r="CU6" s="145" t="str">
        <f>IF(ISBLANK(РУССКИЙ!$K143),"",TEXT(РУССКИЙ!$K143,"0.000000000"))</f>
        <v/>
      </c>
      <c r="CV6" s="145" t="str">
        <f>IF(ISBLANK(РУССКИЙ!$K144),"",TEXT(РУССКИЙ!$K144,"0.000000000"))</f>
        <v/>
      </c>
      <c r="CW6" s="145" t="str">
        <f>IF(ISBLANK(РУССКИЙ!$K148),"",TEXT(РУССКИЙ!$K148,"0.000000000"))</f>
        <v/>
      </c>
      <c r="CX6" s="145" t="str">
        <f>IF(ISBLANK(РУССКИЙ!$K146),"",IF(РУССКИЙ!$K146&lt;&gt;0,TEXT(РУССКИЙ!$K146,"0.000000000"),""))</f>
        <v/>
      </c>
      <c r="CY6" s="145" t="str">
        <f>IF(ISBLANK(РУССКИЙ!$K150),"",IF(РУССКИЙ!$K150&lt;&gt;0,TEXT(РУССКИЙ!$K150,"0.000000000"),""))</f>
        <v/>
      </c>
      <c r="CZ6" s="145" t="str">
        <f>IF(ISBLANK(РУССКИЙ!$K158),"",IF(РУССКИЙ!$K158&lt;&gt;0,TEXT(РУССКИЙ!$K158,"0.000000000"),""))</f>
        <v/>
      </c>
      <c r="DA6" s="145" t="str">
        <f>IF(ISBLANK(РУССКИЙ!$K160),"",IF(РУССКИЙ!$K160&lt;&gt;0,TEXT(РУССКИЙ!$K160,"0.000000000"),""))</f>
        <v/>
      </c>
      <c r="DB6" s="145" t="str">
        <f>IF(ISBLANK(РУССКИЙ!$K161),"",TEXT(РУССКИЙ!$K161,"0.000000000"))</f>
        <v/>
      </c>
      <c r="DC6" s="145" t="str">
        <f>IF(ISBLANK(РУССКИЙ!$K162),"",TEXT(РУССКИЙ!$K162,"0.000000000"))</f>
        <v/>
      </c>
      <c r="DD6" s="145" t="str">
        <f>IF(ISBLANK(РУССКИЙ!$K163),"",IF(РУССКИЙ!$K163&lt;&gt;0,TEXT(РУССКИЙ!$K163,"0.000000000"),""))</f>
        <v/>
      </c>
      <c r="DE6" s="145" t="str">
        <f>IF(ISBLANK(РУССКИЙ!$K164),"",TEXT(РУССКИЙ!$K164,"0.000000000"))</f>
        <v/>
      </c>
      <c r="DF6" s="145" t="str">
        <f>IF(ISBLANK(РУССКИЙ!$K165),"",TEXT(РУССКИЙ!$K165,"0.000000000"))</f>
        <v/>
      </c>
      <c r="DG6" s="145" t="str">
        <f>IF(ISBLANK(РУССКИЙ!$K167),"",IF(РУССКИЙ!$K167&lt;&gt;0,TEXT(РУССКИЙ!$K167,"0.000000000"),""))</f>
        <v/>
      </c>
      <c r="DH6" s="145" t="str">
        <f>IF(ISBLANK(РУССКИЙ!$K169),"",IF(РУССКИЙ!$K169&lt;&gt;0,TEXT(РУССКИЙ!$K169,"0.000000000"),""))</f>
        <v/>
      </c>
      <c r="DI6" s="145" t="str">
        <f>IF(ISBLANK(РУССКИЙ!$K170),"",TEXT(РУССКИЙ!$K170,"0.000000000"))</f>
        <v/>
      </c>
      <c r="DJ6" s="145" t="str">
        <f>IF(ISBLANK(РУССКИЙ!$K171),"",TEXT(РУССКИЙ!$K171,"0.000000000"))</f>
        <v/>
      </c>
      <c r="DK6" s="145" t="str">
        <f>IF(ISBLANK(РУССКИЙ!$K172),"",IF(РУССКИЙ!$K172&lt;&gt;0,TEXT(РУССКИЙ!$K172,"0.000000000"),""))</f>
        <v/>
      </c>
      <c r="DL6" s="145" t="str">
        <f>IF(ISBLANK(РУССКИЙ!$K173),"",TEXT(РУССКИЙ!$K173,"0.000000000"))</f>
        <v/>
      </c>
      <c r="DM6" s="145" t="str">
        <f>IF(ISBLANK(РУССКИЙ!$K174),"",TEXT(РУССКИЙ!$K174,"0.000000000"))</f>
        <v/>
      </c>
      <c r="DN6" s="145" t="str">
        <f>IF(ISBLANK(РУССКИЙ!$K176),"",IF(РУССКИЙ!$K176&lt;&gt;0,TEXT(РУССКИЙ!$K176,"0.000000000"),""))</f>
        <v/>
      </c>
      <c r="DO6" s="145" t="str">
        <f>IF(ISBLANK(РУССКИЙ!$K178),"",IF(РУССКИЙ!$K178&lt;&gt;0,TEXT(РУССКИЙ!$K178,"0.000000000"),""))</f>
        <v/>
      </c>
      <c r="DP6" s="145" t="str">
        <f>IF(ISBLANK(РУССКИЙ!$K184),"",IF(РУССКИЙ!$K184&lt;&gt;0,TEXT(РУССКИЙ!$K184,"0.000000000"),""))</f>
        <v/>
      </c>
      <c r="DQ6" s="145" t="str">
        <f>IF(ISBLANK(РУССКИЙ!$K186),"",TEXT(РУССКИЙ!$K186,"0.000000000"))</f>
        <v/>
      </c>
      <c r="DR6" s="145" t="str">
        <f>IF(ISBLANK(РУССКИЙ!$K187),"",TEXT(РУССКИЙ!$K187,"0.000000000"))</f>
        <v/>
      </c>
      <c r="DS6" s="145" t="str">
        <f>IF(ISBLANK(РУССКИЙ!$K188),"",TEXT(РУССКИЙ!$K188,"0.000000000"))</f>
        <v/>
      </c>
      <c r="DT6" s="145" t="str">
        <f>IF(ISBLANK(РУССКИЙ!$K189),"",TEXT(РУССКИЙ!$K189,"0.000000000"))</f>
        <v/>
      </c>
      <c r="DU6" s="145" t="str">
        <f>IF(ISBLANK(РУССКИЙ!$K190),"",TEXT(РУССКИЙ!$K190,"0.000000000"))</f>
        <v/>
      </c>
      <c r="DV6" s="145" t="str">
        <f>IF(ISBLANK(РУССКИЙ!$K191),"",TEXT(РУССКИЙ!$K191,"0.000000000"))</f>
        <v/>
      </c>
      <c r="DW6" s="145" t="str">
        <f>IF(ISBLANK(РУССКИЙ!K194),"",TEXT(РУССКИЙ!K194,"0.000000000"))</f>
        <v/>
      </c>
      <c r="DX6" s="145" t="str">
        <f>IF(ISBLANK(РУССКИЙ!L194),"",TEXT(РУССКИЙ!L194,"0.000000000"))</f>
        <v/>
      </c>
      <c r="DY6" s="145" t="str">
        <f>IF(ISBLANK(РУССКИЙ!M194),"",TEXT(РУССКИЙ!M194,"0.000000000"))</f>
        <v/>
      </c>
      <c r="DZ6" s="145" t="str">
        <f>IF(ISBLANK(РУССКИЙ!N194),"",TEXT(РУССКИЙ!N194,"0.000000000"))</f>
        <v/>
      </c>
      <c r="EA6" s="145" t="str">
        <f>IF(ISBLANK(РУССКИЙ!O194),"",TEXT(РУССКИЙ!O194,"0.000000000"))</f>
        <v/>
      </c>
      <c r="EB6" s="145" t="str">
        <f>IF(ISBLANK(РУССКИЙ!P194),"",TEXT(РУССКИЙ!P194,"0.000000000"))</f>
        <v/>
      </c>
      <c r="EC6" s="145" t="str">
        <f>IF(ISBLANK(РУССКИЙ!Q194),"",TEXT(РУССКИЙ!Q194,"0.000000000"))</f>
        <v/>
      </c>
      <c r="ED6" s="145" t="str">
        <f>IF(ISBLANK(РУССКИЙ!D198),"",РУССКИЙ!D198)</f>
        <v/>
      </c>
      <c r="EE6" s="145" t="str">
        <f>IF(ISBLANK(РУССКИЙ!$O75),"",IF(РУССКИЙ!$O75&lt;&gt;0,TEXT(РУССКИЙ!$O75,"0.000000000"),""))</f>
        <v/>
      </c>
      <c r="EF6" s="145" t="str">
        <f>IF(ISBLANK(РУССКИЙ!$O77),"",IF(РУССКИЙ!$O77&lt;&gt;0,TEXT(РУССКИЙ!$O77,"0.000000000"),""))</f>
        <v/>
      </c>
      <c r="EG6" s="145" t="str">
        <f>IF(ISBLANK(РУССКИЙ!$O79),"",IF(РУССКИЙ!$O79&lt;&gt;0,TEXT(РУССКИЙ!$O79,"0.000000000"),""))</f>
        <v/>
      </c>
      <c r="EH6" s="145" t="str">
        <f>IF(ISBLANK(РУССКИЙ!$O80),"",TEXT(РУССКИЙ!$O80,"0.000000000"))</f>
        <v/>
      </c>
      <c r="EI6" s="145" t="str">
        <f>IF(ISBLANK(РУССКИЙ!$O81),"",TEXT(РУССКИЙ!$O81,"0.000000000"))</f>
        <v/>
      </c>
      <c r="EJ6" s="145" t="str">
        <f>IF(ISBLANK(РУССКИЙ!$O82),"",TEXT(РУССКИЙ!$O82,"0.000000000"))</f>
        <v/>
      </c>
      <c r="EK6" s="145" t="str">
        <f>IF(ISBLANK(РУССКИЙ!$O83),"",TEXT(РУССКИЙ!$O83,"0.000000000"))</f>
        <v/>
      </c>
      <c r="EL6" s="145" t="str">
        <f>IF(ISBLANK(РУССКИЙ!$O85),"",IF(РУССКИЙ!$O85&lt;&gt;0,TEXT(РУССКИЙ!$O85,"0.000000000"),""))</f>
        <v/>
      </c>
      <c r="EM6" s="145" t="str">
        <f>IF(ISBLANK(РУССКИЙ!$O86),"",TEXT(РУССКИЙ!$O86,"0.000000000"))</f>
        <v/>
      </c>
      <c r="EN6" s="145" t="str">
        <f>IF(ISBLANK(РУССКИЙ!$O87),"",TEXT(РУССКИЙ!$O87,"0.000000000"))</f>
        <v/>
      </c>
      <c r="EO6" s="145" t="str">
        <f>IF(ISBLANK(РУССКИЙ!$O88),"",TEXT(РУССКИЙ!$O88,"0.000000000"))</f>
        <v/>
      </c>
      <c r="EP6" s="145" t="str">
        <f>IF(ISBLANK(РУССКИЙ!$O89),"",TEXT(РУССКИЙ!$O89,"0.000000000"))</f>
        <v/>
      </c>
      <c r="EQ6" s="145" t="str">
        <f>IF(ISBLANK(РУССКИЙ!$O91),"",TEXT(РУССКИЙ!$O91,"0.000000000"))</f>
        <v/>
      </c>
      <c r="ER6" s="145" t="str">
        <f>IF(ISBLANK(РУССКИЙ!$O92),"",TEXT(РУССКИЙ!$O92,"0.000000000"))</f>
        <v/>
      </c>
      <c r="ES6" s="145" t="str">
        <f>IF(ISBLANK(РУССКИЙ!$O93),"",TEXT(РУССКИЙ!$O93,"0.000000000"))</f>
        <v/>
      </c>
      <c r="ET6" s="145" t="str">
        <f>IF(ISBLANK(РУССКИЙ!$O95),"",IF(РУССКИЙ!$O95&lt;&gt;0,TEXT(РУССКИЙ!$O95,"0.000000000"),""))</f>
        <v/>
      </c>
      <c r="EU6" s="145" t="str">
        <f>IF(ISBLANK(РУССКИЙ!$O97),"",TEXT(РУССКИЙ!$O97,"0.000000000"))</f>
        <v/>
      </c>
      <c r="EV6" s="145" t="str">
        <f>IF(ISBLANK(РУССКИЙ!$O98),"",TEXT(РУССКИЙ!$O98,"0.000000000"))</f>
        <v/>
      </c>
      <c r="EW6" s="145" t="str">
        <f>IF(ISBLANK(РУССКИЙ!$O99),"",TEXT(РУССКИЙ!$O99,"0.000000000"))</f>
        <v/>
      </c>
      <c r="EX6" s="145" t="str">
        <f>IF(ISBLANK(РУССКИЙ!$O101),"",IF(РУССКИЙ!$O101&lt;&gt;0,TEXT(РУССКИЙ!$O101,"0.000000000"),""))</f>
        <v/>
      </c>
      <c r="EY6" s="145" t="str">
        <f>IF(ISBLANK(РУССКИЙ!$O103),"",IF(РУССКИЙ!$O103&lt;&gt;0,TEXT(РУССКИЙ!$O103,"0.000000000"),""))</f>
        <v/>
      </c>
      <c r="EZ6" s="145" t="str">
        <f>IF(ISBLANK(РУССКИЙ!$O104),"",TEXT(РУССКИЙ!$O104,"0.000000000"))</f>
        <v/>
      </c>
      <c r="FA6" s="145" t="str">
        <f>IF(ISBLANK(РУССКИЙ!$O105),"",TEXT(РУССКИЙ!$O105,"0.000000000"))</f>
        <v/>
      </c>
      <c r="FB6" s="145" t="str">
        <f>IF(ISBLANK(РУССКИЙ!$O106),"",TEXT(РУССКИЙ!$O106,"0.000000000"))</f>
        <v/>
      </c>
      <c r="FC6" s="145" t="str">
        <f>IF(ISBLANK(РУССКИЙ!$O107),"",TEXT(РУССКИЙ!$O107,"0.000000000"))</f>
        <v/>
      </c>
      <c r="FD6" s="145" t="str">
        <f>IF(ISBLANK(РУССКИЙ!$O108),"",TEXT(РУССКИЙ!$O108,"0.000000000"))</f>
        <v/>
      </c>
      <c r="FE6" s="145" t="str">
        <f>IF(ISBLANK(РУССКИЙ!$O109),"",TEXT(РУССКИЙ!$O109,"0.000000000"))</f>
        <v/>
      </c>
      <c r="FF6" s="145" t="str">
        <f>IF(ISBLANK(РУССКИЙ!$O110),"",TEXT(РУССКИЙ!$O110,"0.000000000"))</f>
        <v/>
      </c>
      <c r="FG6" s="145" t="str">
        <f>IF(ISBLANK(РУССКИЙ!$O112),"",IF(РУССКИЙ!$O112&lt;&gt;0,TEXT(РУССКИЙ!$O112,"0.000000000"),""))</f>
        <v/>
      </c>
      <c r="FH6" s="145" t="str">
        <f>IF(ISBLANK(РУССКИЙ!$O113),"",TEXT(РУССКИЙ!$O113,"0.000000000"))</f>
        <v/>
      </c>
      <c r="FI6" s="145" t="str">
        <f>IF(ISBLANK(РУССКИЙ!$O114),"",TEXT(РУССКИЙ!$O114,"0.000000000"))</f>
        <v/>
      </c>
      <c r="FJ6" s="145" t="str">
        <f>IF(ISBLANK(РУССКИЙ!$O115),"",TEXT(РУССКИЙ!$O115,"0.000000000"))</f>
        <v/>
      </c>
      <c r="FK6" s="145" t="str">
        <f>IF(ISBLANK(РУССКИЙ!$O116),"",TEXT(РУССКИЙ!$O116,"0.000000000"))</f>
        <v/>
      </c>
      <c r="FL6" s="145" t="str">
        <f>IF(ISBLANK(РУССКИЙ!$O118),"",TEXT(РУССКИЙ!$O118,"0.000000000"))</f>
        <v/>
      </c>
      <c r="FM6" s="145" t="str">
        <f>IF(ISBLANK(РУССКИЙ!$O120),"",IF(РУССКИЙ!$O120&lt;&gt;0,TEXT(РУССКИЙ!$O120,"0.000000000"),""))</f>
        <v/>
      </c>
      <c r="FN6" s="145" t="str">
        <f>IF(ISBLANK(РУССКИЙ!$O122),"",TEXT(РУССКИЙ!$O122,"0.000000000"))</f>
        <v/>
      </c>
      <c r="FO6" s="145" t="str">
        <f>IF(ISBLANK(РУССКИЙ!$O123),"",TEXT(РУССКИЙ!$O123,"0.000000000"))</f>
        <v/>
      </c>
      <c r="FP6" s="145" t="str">
        <f>IF(ISBLANK(РУССКИЙ!$O124),"",TEXT(РУССКИЙ!$O124,"0.000000000"))</f>
        <v/>
      </c>
      <c r="FQ6" s="145" t="str">
        <f>IF(ISBLANK(РУССКИЙ!$O126),"",IF(РУССКИЙ!$O126&lt;&gt;0,TEXT(РУССКИЙ!$O126,"0.000000000"),""))</f>
        <v/>
      </c>
      <c r="FR6" s="145" t="str">
        <f>IF(ISBLANK(РУССКИЙ!$O128),"",IF(РУССКИЙ!$O128&lt;&gt;0,TEXT(РУССКИЙ!$O128,"0.000000000"),""))</f>
        <v/>
      </c>
      <c r="FS6" s="145" t="str">
        <f>IF(ISBLANK(РУССКИЙ!$O130),"",TEXT(РУССКИЙ!$O130,"0.000000000"))</f>
        <v/>
      </c>
      <c r="FT6" s="145" t="str">
        <f>IF(ISBLANK(РУССКИЙ!$O131),"",TEXT(РУССКИЙ!$O131,"0.000000000"))</f>
        <v/>
      </c>
      <c r="FU6" s="145" t="str">
        <f>IF(ISBLANK(РУССКИЙ!$O132),"",TEXT(РУССКИЙ!$O132,"0.000000000"))</f>
        <v/>
      </c>
      <c r="FV6" s="145" t="str">
        <f>IF(ISBLANK(РУССКИЙ!$O133),"",TEXT(РУССКИЙ!$O133,"0.000000000"))</f>
        <v/>
      </c>
      <c r="FW6" s="145" t="str">
        <f>IF(ISBLANK(РУССКИЙ!$O134),"",TEXT(РУССКИЙ!$O134,"0.000000000"))</f>
        <v/>
      </c>
      <c r="FX6" s="145" t="str">
        <f>IF(ISBLANK(РУССКИЙ!$O135),"",TEXT(РУССКИЙ!$O135,"0.000000000"))</f>
        <v/>
      </c>
      <c r="FY6" s="145" t="str">
        <f>IF(ISBLANK(РУССКИЙ!$O136),"",TEXT(РУССКИЙ!$O136,"0.000000000"))</f>
        <v/>
      </c>
      <c r="FZ6" s="145" t="str">
        <f>IF(ISBLANK(РУССКИЙ!$O137),"",TEXT(РУССКИЙ!$O137,"0.000000000"))</f>
        <v/>
      </c>
      <c r="GA6" s="145" t="str">
        <f>IF(ISBLANK(РУССКИЙ!$O138),"",TEXT(РУССКИЙ!$O138,"0.000000000"))</f>
        <v/>
      </c>
      <c r="GB6" s="145" t="str">
        <f>IF(ISBLANK(РУССКИЙ!$O140),"",IF(РУССКИЙ!$O140&lt;&gt;0,TEXT(РУССКИЙ!$O140,"0.000000000"),""))</f>
        <v/>
      </c>
      <c r="GC6" s="145" t="str">
        <f>IF(ISBLANK(РУССКИЙ!$O142),"",TEXT(РУССКИЙ!$O142,"0.000000000"))</f>
        <v/>
      </c>
      <c r="GD6" s="145" t="str">
        <f>IF(ISBLANK(РУССКИЙ!$O143),"",TEXT(РУССКИЙ!$O143,"0.000000000"))</f>
        <v/>
      </c>
      <c r="GE6" s="145" t="str">
        <f>IF(ISBLANK(РУССКИЙ!$O144),"",TEXT(РУССКИЙ!$O144,"0.000000000"))</f>
        <v/>
      </c>
      <c r="GF6" s="145" t="str">
        <f>IF(ISBLANK(РУССКИЙ!$O148),"",TEXT(РУССКИЙ!$O148,"0.000000000"))</f>
        <v/>
      </c>
      <c r="GG6" s="145" t="str">
        <f>IF(ISBLANK(РУССКИЙ!$O146),"",IF(РУССКИЙ!$O146&lt;&gt;0,TEXT(РУССКИЙ!$O146,"0.000000000"),""))</f>
        <v/>
      </c>
      <c r="GH6" s="145" t="str">
        <f>IF(ISBLANK(РУССКИЙ!$O150),"",IF(РУССКИЙ!$O150&lt;&gt;0,TEXT(РУССКИЙ!$O150,"0.000000000"),""))</f>
        <v/>
      </c>
      <c r="GI6" s="145" t="str">
        <f>IF(ISBLANK(РУССКИЙ!$O158),"",IF(РУССКИЙ!$O158&lt;&gt;0,TEXT(РУССКИЙ!$O158,"0.000000000"),""))</f>
        <v/>
      </c>
      <c r="GJ6" s="145" t="str">
        <f>IF(ISBLANK(РУССКИЙ!$O160),"",IF(РУССКИЙ!$O160&lt;&gt;0,TEXT(РУССКИЙ!$O160,"0.000000000"),""))</f>
        <v/>
      </c>
      <c r="GK6" s="145" t="str">
        <f>IF(ISBLANK(РУССКИЙ!$O161),"",TEXT(РУССКИЙ!$O161,"0.000000000"))</f>
        <v/>
      </c>
      <c r="GL6" s="145" t="str">
        <f>IF(ISBLANK(РУССКИЙ!$O162),"",TEXT(РУССКИЙ!$O162,"0.000000000"))</f>
        <v/>
      </c>
      <c r="GM6" s="145" t="str">
        <f>IF(ISBLANK(РУССКИЙ!$O163),"",IF(РУССКИЙ!$O163&lt;&gt;0,TEXT(РУССКИЙ!$O163,"0.000000000"),""))</f>
        <v/>
      </c>
      <c r="GN6" s="145" t="str">
        <f>IF(ISBLANK(РУССКИЙ!$O164),"",TEXT(РУССКИЙ!$O164,"0.000000000"))</f>
        <v/>
      </c>
      <c r="GO6" s="145" t="str">
        <f>IF(ISBLANK(РУССКИЙ!$O165),"",TEXT(РУССКИЙ!$O165,"0.000000000"))</f>
        <v/>
      </c>
      <c r="GP6" s="145" t="str">
        <f>IF(ISBLANK(РУССКИЙ!$O167),"",IF(РУССКИЙ!$O167&lt;&gt;0,TEXT(РУССКИЙ!$O167,"0.000000000"),""))</f>
        <v/>
      </c>
      <c r="GQ6" s="145" t="str">
        <f>IF(ISBLANK(РУССКИЙ!$O169),"",IF(РУССКИЙ!$O169&lt;&gt;0,TEXT(РУССКИЙ!$O169,"0.000000000"),""))</f>
        <v/>
      </c>
      <c r="GR6" s="145" t="str">
        <f>IF(ISBLANK(РУССКИЙ!$O170),"",TEXT(РУССКИЙ!$O170,"0.000000000"))</f>
        <v/>
      </c>
      <c r="GS6" s="145" t="str">
        <f>IF(ISBLANK(РУССКИЙ!$O171),"",TEXT(РУССКИЙ!$O171,"0.000000000"))</f>
        <v/>
      </c>
      <c r="GT6" s="145" t="str">
        <f>IF(ISBLANK(РУССКИЙ!$O172),"",IF(РУССКИЙ!$O172&lt;&gt;0, TEXT(РУССКИЙ!$O172,"0.000000000"),""))</f>
        <v/>
      </c>
      <c r="GU6" s="145" t="str">
        <f>IF(ISBLANK(РУССКИЙ!$O173),"",TEXT(РУССКИЙ!$O173,"0.000000000"))</f>
        <v/>
      </c>
      <c r="GV6" s="145" t="str">
        <f>IF(ISBLANK(РУССКИЙ!$O174),"",TEXT(РУССКИЙ!$O174,"0.000000000"))</f>
        <v/>
      </c>
      <c r="GW6" s="145" t="str">
        <f>IF(ISBLANK(РУССКИЙ!$O176),"",IF(РУССКИЙ!$O176&lt;&gt;0,TEXT(РУССКИЙ!$O176,"0.000000000"),""))</f>
        <v/>
      </c>
      <c r="GX6" s="145" t="str">
        <f>IF(ISBLANK(РУССКИЙ!$O178),"",IF(РУССКИЙ!$O178&lt;&gt;0,TEXT(РУССКИЙ!$O178,"0.000000000"),""))</f>
        <v/>
      </c>
      <c r="GY6" s="145" t="str">
        <f>IF(ISBLANK(РУССКИЙ!$O184),"",IF(РУССКИЙ!$O184&lt;&gt;0, TEXT(РУССКИЙ!$O184,"0.000000000"),""))</f>
        <v/>
      </c>
      <c r="GZ6" s="145" t="str">
        <f>IF(ISBLANK(РУССКИЙ!$O186),"",TEXT(РУССКИЙ!$O186,"0.000000000"))</f>
        <v/>
      </c>
      <c r="HA6" s="145" t="str">
        <f>IF(ISBLANK(РУССКИЙ!$O187),"",TEXT(РУССКИЙ!$O187,"0.000000000"))</f>
        <v/>
      </c>
      <c r="HB6" s="145" t="str">
        <f>IF(ISBLANK(РУССКИЙ!$O188),"",TEXT(РУССКИЙ!$O188,"0.000000000"))</f>
        <v/>
      </c>
      <c r="HC6" s="145" t="str">
        <f>IF(ISBLANK(РУССКИЙ!$O189),"",TEXT(РУССКИЙ!$O189,"0.000000000"))</f>
        <v/>
      </c>
      <c r="HD6" s="145" t="str">
        <f>IF(ISBLANK(РУССКИЙ!$O190),"",TEXT(РУССКИЙ!$O190,"0.000000000"))</f>
        <v/>
      </c>
      <c r="HE6" s="145" t="str">
        <f>IF(ISBLANK(РУССКИЙ!$O191),"",TEXT(РУССКИЙ!$O191,"0.000000000"))</f>
        <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2B54-7931-4CDB-9FE1-4DBDF58FA783}">
  <sheetPr>
    <tabColor rgb="FFFFFF00"/>
  </sheetPr>
  <dimension ref="A1:Z156"/>
  <sheetViews>
    <sheetView topLeftCell="I1" workbookViewId="0">
      <selection sqref="A1:XFD1"/>
    </sheetView>
  </sheetViews>
  <sheetFormatPr defaultRowHeight="14.5" x14ac:dyDescent="0.35"/>
  <cols>
    <col min="1" max="5" width="29.54296875" customWidth="1"/>
    <col min="6" max="6" width="10" customWidth="1"/>
    <col min="7" max="12" width="29.54296875" customWidth="1"/>
    <col min="13" max="13" width="49.54296875" customWidth="1"/>
    <col min="14" max="14" width="36.7265625" customWidth="1"/>
    <col min="15" max="15" width="29.54296875" customWidth="1"/>
    <col min="16" max="16" width="41.7265625" customWidth="1"/>
    <col min="17" max="17" width="29.54296875" customWidth="1"/>
    <col min="21" max="26" width="14" customWidth="1"/>
  </cols>
  <sheetData>
    <row r="1" spans="1:26" x14ac:dyDescent="0.35">
      <c r="A1" s="156" t="str">
        <f>ENGLISH!B228</f>
        <v>Calendar year 2025</v>
      </c>
      <c r="B1" t="s">
        <v>1119</v>
      </c>
      <c r="C1" t="s">
        <v>478</v>
      </c>
      <c r="D1" t="s">
        <v>886</v>
      </c>
      <c r="E1" t="s">
        <v>479</v>
      </c>
      <c r="F1" t="s">
        <v>921</v>
      </c>
      <c r="G1" t="s">
        <v>480</v>
      </c>
      <c r="H1" t="s">
        <v>916</v>
      </c>
      <c r="I1" t="s">
        <v>481</v>
      </c>
      <c r="J1" t="s">
        <v>896</v>
      </c>
      <c r="K1" t="s">
        <v>482</v>
      </c>
      <c r="L1" t="s">
        <v>899</v>
      </c>
      <c r="M1" t="s">
        <v>483</v>
      </c>
      <c r="N1" t="s">
        <v>906</v>
      </c>
      <c r="O1" t="s">
        <v>484</v>
      </c>
      <c r="P1" t="s">
        <v>911</v>
      </c>
      <c r="Q1" t="s">
        <v>485</v>
      </c>
      <c r="R1" t="s">
        <v>485</v>
      </c>
      <c r="U1" t="s">
        <v>1180</v>
      </c>
      <c r="V1" t="s">
        <v>1170</v>
      </c>
      <c r="W1" t="s">
        <v>1084</v>
      </c>
      <c r="X1" t="s">
        <v>1125</v>
      </c>
      <c r="Y1" t="s">
        <v>478</v>
      </c>
      <c r="Z1">
        <v>1</v>
      </c>
    </row>
    <row r="2" spans="1:26" x14ac:dyDescent="0.35">
      <c r="A2" s="156" t="str">
        <f>ENGLISH!B229</f>
        <v>Q2 2024 - Q1 2025</v>
      </c>
      <c r="B2" t="s">
        <v>1120</v>
      </c>
      <c r="C2" t="s">
        <v>486</v>
      </c>
      <c r="D2" t="s">
        <v>887</v>
      </c>
      <c r="E2" t="s">
        <v>487</v>
      </c>
      <c r="F2" t="s">
        <v>922</v>
      </c>
      <c r="G2" t="s">
        <v>488</v>
      </c>
      <c r="H2" t="s">
        <v>917</v>
      </c>
      <c r="I2" t="s">
        <v>489</v>
      </c>
      <c r="J2" t="s">
        <v>897</v>
      </c>
      <c r="K2" t="s">
        <v>490</v>
      </c>
      <c r="L2" t="s">
        <v>900</v>
      </c>
      <c r="M2" t="s">
        <v>491</v>
      </c>
      <c r="N2" t="s">
        <v>907</v>
      </c>
      <c r="O2" t="s">
        <v>492</v>
      </c>
      <c r="P2" t="s">
        <v>912</v>
      </c>
      <c r="Q2" t="s">
        <v>493</v>
      </c>
      <c r="R2" t="s">
        <v>493</v>
      </c>
      <c r="U2" t="s">
        <v>1181</v>
      </c>
      <c r="V2" t="s">
        <v>1171</v>
      </c>
      <c r="W2" t="s">
        <v>1091</v>
      </c>
      <c r="X2" t="s">
        <v>1132</v>
      </c>
      <c r="Y2" t="s">
        <v>486</v>
      </c>
      <c r="Z2">
        <v>10</v>
      </c>
    </row>
    <row r="3" spans="1:26" x14ac:dyDescent="0.35">
      <c r="A3" s="156" t="str">
        <f>ENGLISH!B230</f>
        <v>Q3 2024 - Q2 2025</v>
      </c>
      <c r="B3" t="s">
        <v>1121</v>
      </c>
      <c r="C3" t="s">
        <v>494</v>
      </c>
      <c r="D3" t="s">
        <v>888</v>
      </c>
      <c r="E3" t="s">
        <v>495</v>
      </c>
      <c r="F3" t="s">
        <v>923</v>
      </c>
      <c r="G3" t="s">
        <v>496</v>
      </c>
      <c r="H3" t="s">
        <v>918</v>
      </c>
      <c r="I3" t="s">
        <v>497</v>
      </c>
      <c r="J3" t="s">
        <v>898</v>
      </c>
      <c r="K3" t="s">
        <v>498</v>
      </c>
      <c r="L3" t="s">
        <v>901</v>
      </c>
      <c r="M3" t="s">
        <v>499</v>
      </c>
      <c r="N3" t="s">
        <v>908</v>
      </c>
      <c r="O3" t="s">
        <v>500</v>
      </c>
      <c r="P3" t="s">
        <v>913</v>
      </c>
      <c r="Q3" t="s">
        <v>1090</v>
      </c>
      <c r="R3" t="s">
        <v>485</v>
      </c>
      <c r="U3" t="s">
        <v>1182</v>
      </c>
      <c r="V3" t="s">
        <v>1172</v>
      </c>
      <c r="W3" t="s">
        <v>1098</v>
      </c>
      <c r="X3" t="s">
        <v>1138</v>
      </c>
      <c r="Y3" t="s">
        <v>494</v>
      </c>
      <c r="Z3">
        <v>100</v>
      </c>
    </row>
    <row r="4" spans="1:26" x14ac:dyDescent="0.35">
      <c r="A4" s="156" t="str">
        <f>ENGLISH!B231</f>
        <v>Q4 2024 - Q3 2025</v>
      </c>
      <c r="B4" t="s">
        <v>1122</v>
      </c>
      <c r="C4" t="s">
        <v>501</v>
      </c>
      <c r="D4" t="s">
        <v>889</v>
      </c>
      <c r="E4" t="s">
        <v>502</v>
      </c>
      <c r="F4" t="s">
        <v>924</v>
      </c>
      <c r="G4" t="s">
        <v>503</v>
      </c>
      <c r="H4" t="s">
        <v>503</v>
      </c>
      <c r="I4" t="s">
        <v>1086</v>
      </c>
      <c r="J4" t="s">
        <v>896</v>
      </c>
      <c r="K4" t="s">
        <v>504</v>
      </c>
      <c r="L4" t="s">
        <v>902</v>
      </c>
      <c r="M4" t="s">
        <v>505</v>
      </c>
      <c r="N4" t="s">
        <v>909</v>
      </c>
      <c r="O4" t="s">
        <v>506</v>
      </c>
      <c r="P4" t="s">
        <v>914</v>
      </c>
      <c r="Q4" t="s">
        <v>1097</v>
      </c>
      <c r="R4" t="s">
        <v>493</v>
      </c>
      <c r="U4" t="s">
        <v>1183</v>
      </c>
      <c r="V4" t="s">
        <v>1173</v>
      </c>
      <c r="W4" t="s">
        <v>1103</v>
      </c>
      <c r="X4" t="s">
        <v>1143</v>
      </c>
      <c r="Y4" t="s">
        <v>501</v>
      </c>
      <c r="Z4">
        <v>1000</v>
      </c>
    </row>
    <row r="5" spans="1:26" x14ac:dyDescent="0.35">
      <c r="A5" s="156" t="str">
        <f>ENGLISH!B232</f>
        <v>Q2 2025 - Q1 2026</v>
      </c>
      <c r="B5" t="s">
        <v>1123</v>
      </c>
      <c r="C5" t="s">
        <v>507</v>
      </c>
      <c r="D5" t="s">
        <v>890</v>
      </c>
      <c r="E5" t="s">
        <v>508</v>
      </c>
      <c r="F5" t="s">
        <v>925</v>
      </c>
      <c r="G5" t="s">
        <v>509</v>
      </c>
      <c r="H5" t="s">
        <v>919</v>
      </c>
      <c r="I5" t="s">
        <v>1093</v>
      </c>
      <c r="J5" t="s">
        <v>897</v>
      </c>
      <c r="K5" t="s">
        <v>510</v>
      </c>
      <c r="L5" t="s">
        <v>903</v>
      </c>
      <c r="M5" t="s">
        <v>511</v>
      </c>
      <c r="N5" t="s">
        <v>910</v>
      </c>
      <c r="O5" t="s">
        <v>512</v>
      </c>
      <c r="P5" t="s">
        <v>915</v>
      </c>
      <c r="Q5" t="s">
        <v>1131</v>
      </c>
      <c r="R5" t="s">
        <v>485</v>
      </c>
      <c r="U5" t="s">
        <v>1184</v>
      </c>
      <c r="V5" t="s">
        <v>1174</v>
      </c>
      <c r="W5" t="s">
        <v>1107</v>
      </c>
      <c r="X5" t="s">
        <v>1147</v>
      </c>
      <c r="Y5" t="s">
        <v>507</v>
      </c>
      <c r="Z5">
        <v>10000</v>
      </c>
    </row>
    <row r="6" spans="1:26" x14ac:dyDescent="0.35">
      <c r="A6" s="156" t="str">
        <f>ENGLISH!B233</f>
        <v>Q3 2025 - Q2 2026</v>
      </c>
      <c r="B6" t="s">
        <v>1124</v>
      </c>
      <c r="C6" t="s">
        <v>513</v>
      </c>
      <c r="D6" t="s">
        <v>891</v>
      </c>
      <c r="E6" t="s">
        <v>514</v>
      </c>
      <c r="F6" t="s">
        <v>926</v>
      </c>
      <c r="G6" t="s">
        <v>515</v>
      </c>
      <c r="H6" t="s">
        <v>515</v>
      </c>
      <c r="I6" t="s">
        <v>1100</v>
      </c>
      <c r="J6" t="s">
        <v>898</v>
      </c>
      <c r="K6" t="s">
        <v>516</v>
      </c>
      <c r="L6" t="s">
        <v>904</v>
      </c>
      <c r="M6" t="s">
        <v>1088</v>
      </c>
      <c r="N6" t="s">
        <v>906</v>
      </c>
      <c r="O6" t="s">
        <v>1089</v>
      </c>
      <c r="P6" t="s">
        <v>911</v>
      </c>
      <c r="Q6" t="s">
        <v>493</v>
      </c>
      <c r="R6" t="s">
        <v>493</v>
      </c>
      <c r="U6" t="s">
        <v>1185</v>
      </c>
      <c r="V6" t="s">
        <v>1175</v>
      </c>
      <c r="W6" t="s">
        <v>1112</v>
      </c>
      <c r="X6" t="s">
        <v>1152</v>
      </c>
      <c r="Y6" t="s">
        <v>513</v>
      </c>
      <c r="Z6">
        <v>100000</v>
      </c>
    </row>
    <row r="7" spans="1:26" x14ac:dyDescent="0.35">
      <c r="A7" s="156" t="str">
        <f>FRANÇAIS!B227</f>
        <v>Année calendrier 2025</v>
      </c>
      <c r="B7" t="s">
        <v>1119</v>
      </c>
      <c r="C7" t="s">
        <v>517</v>
      </c>
      <c r="D7" t="s">
        <v>892</v>
      </c>
      <c r="E7" t="s">
        <v>518</v>
      </c>
      <c r="F7" t="s">
        <v>927</v>
      </c>
      <c r="G7" t="s">
        <v>519</v>
      </c>
      <c r="H7" t="s">
        <v>920</v>
      </c>
      <c r="I7" t="s">
        <v>1127</v>
      </c>
      <c r="J7" t="s">
        <v>896</v>
      </c>
      <c r="K7" t="s">
        <v>520</v>
      </c>
      <c r="L7" t="s">
        <v>905</v>
      </c>
      <c r="M7" t="s">
        <v>1095</v>
      </c>
      <c r="N7" t="s">
        <v>907</v>
      </c>
      <c r="O7" t="s">
        <v>1096</v>
      </c>
      <c r="P7" t="s">
        <v>912</v>
      </c>
      <c r="Q7" t="s">
        <v>1245</v>
      </c>
      <c r="R7" t="s">
        <v>485</v>
      </c>
      <c r="U7" t="s">
        <v>1186</v>
      </c>
      <c r="V7" t="s">
        <v>1176</v>
      </c>
      <c r="W7" t="s">
        <v>517</v>
      </c>
      <c r="X7" t="s">
        <v>1155</v>
      </c>
      <c r="Y7" t="s">
        <v>517</v>
      </c>
      <c r="Z7">
        <v>1000000</v>
      </c>
    </row>
    <row r="8" spans="1:26" x14ac:dyDescent="0.35">
      <c r="A8" s="156" t="str">
        <f>FRANÇAIS!B228</f>
        <v>Q2 2024 - Q1 2025</v>
      </c>
      <c r="B8" t="s">
        <v>1120</v>
      </c>
      <c r="C8" t="s">
        <v>521</v>
      </c>
      <c r="D8" t="s">
        <v>893</v>
      </c>
      <c r="E8" t="s">
        <v>522</v>
      </c>
      <c r="F8" t="s">
        <v>928</v>
      </c>
      <c r="G8" t="s">
        <v>1085</v>
      </c>
      <c r="H8" t="s">
        <v>916</v>
      </c>
      <c r="I8" t="s">
        <v>1134</v>
      </c>
      <c r="J8" t="s">
        <v>897</v>
      </c>
      <c r="K8" t="s">
        <v>1087</v>
      </c>
      <c r="L8" t="s">
        <v>899</v>
      </c>
      <c r="M8" t="s">
        <v>1232</v>
      </c>
      <c r="N8" t="s">
        <v>908</v>
      </c>
      <c r="O8" t="s">
        <v>1102</v>
      </c>
      <c r="P8" t="s">
        <v>913</v>
      </c>
      <c r="Q8" t="s">
        <v>1246</v>
      </c>
      <c r="R8" t="s">
        <v>493</v>
      </c>
      <c r="U8" t="s">
        <v>1187</v>
      </c>
      <c r="V8" t="s">
        <v>1177</v>
      </c>
      <c r="W8" t="s">
        <v>1116</v>
      </c>
      <c r="X8" t="s">
        <v>1158</v>
      </c>
      <c r="Y8" t="s">
        <v>521</v>
      </c>
      <c r="Z8">
        <v>10000000</v>
      </c>
    </row>
    <row r="9" spans="1:26" x14ac:dyDescent="0.35">
      <c r="A9" s="156" t="str">
        <f>FRANÇAIS!B229</f>
        <v>Q3 2024 - Q2 2025</v>
      </c>
      <c r="B9" t="s">
        <v>1121</v>
      </c>
      <c r="C9" t="s">
        <v>523</v>
      </c>
      <c r="D9" t="s">
        <v>894</v>
      </c>
      <c r="E9" t="s">
        <v>524</v>
      </c>
      <c r="F9" t="s">
        <v>929</v>
      </c>
      <c r="G9" t="s">
        <v>1092</v>
      </c>
      <c r="H9" t="s">
        <v>917</v>
      </c>
      <c r="I9" t="s">
        <v>1140</v>
      </c>
      <c r="J9" t="s">
        <v>898</v>
      </c>
      <c r="K9" t="s">
        <v>1094</v>
      </c>
      <c r="L9" t="s">
        <v>900</v>
      </c>
      <c r="M9" t="s">
        <v>1105</v>
      </c>
      <c r="N9" t="s">
        <v>909</v>
      </c>
      <c r="O9" t="s">
        <v>1106</v>
      </c>
      <c r="P9" t="s">
        <v>914</v>
      </c>
      <c r="Q9" t="s">
        <v>1247</v>
      </c>
      <c r="R9" t="s">
        <v>485</v>
      </c>
      <c r="U9" t="s">
        <v>1188</v>
      </c>
      <c r="V9" t="s">
        <v>1178</v>
      </c>
      <c r="W9" t="s">
        <v>1117</v>
      </c>
      <c r="Y9" t="s">
        <v>523</v>
      </c>
      <c r="Z9">
        <v>100000000</v>
      </c>
    </row>
    <row r="10" spans="1:26" x14ac:dyDescent="0.35">
      <c r="A10" s="156" t="str">
        <f>FRANÇAIS!B230</f>
        <v>Q4 2024 - Q3 2025</v>
      </c>
      <c r="B10" t="s">
        <v>1122</v>
      </c>
      <c r="C10" t="s">
        <v>525</v>
      </c>
      <c r="D10" t="s">
        <v>895</v>
      </c>
      <c r="E10" t="s">
        <v>526</v>
      </c>
      <c r="F10" t="s">
        <v>930</v>
      </c>
      <c r="G10" t="s">
        <v>1099</v>
      </c>
      <c r="H10" t="s">
        <v>918</v>
      </c>
      <c r="I10" t="s">
        <v>1204</v>
      </c>
      <c r="J10" t="s">
        <v>896</v>
      </c>
      <c r="K10" t="s">
        <v>1101</v>
      </c>
      <c r="L10" t="s">
        <v>901</v>
      </c>
      <c r="M10" t="s">
        <v>1110</v>
      </c>
      <c r="N10" t="s">
        <v>910</v>
      </c>
      <c r="O10" t="s">
        <v>1111</v>
      </c>
      <c r="P10" t="s">
        <v>915</v>
      </c>
      <c r="Q10" t="s">
        <v>1248</v>
      </c>
      <c r="R10" t="s">
        <v>493</v>
      </c>
      <c r="U10" t="s">
        <v>1189</v>
      </c>
      <c r="V10" t="s">
        <v>1179</v>
      </c>
      <c r="W10" t="s">
        <v>1118</v>
      </c>
      <c r="Y10" t="s">
        <v>525</v>
      </c>
      <c r="Z10">
        <v>1000000000</v>
      </c>
    </row>
    <row r="11" spans="1:26" x14ac:dyDescent="0.35">
      <c r="A11" s="156" t="str">
        <f>FRANÇAIS!B231</f>
        <v>Q2 2025 - Q1 2026</v>
      </c>
      <c r="B11" t="s">
        <v>1123</v>
      </c>
      <c r="C11" t="s">
        <v>1084</v>
      </c>
      <c r="D11" t="s">
        <v>886</v>
      </c>
      <c r="E11" t="s">
        <v>527</v>
      </c>
      <c r="F11" t="s">
        <v>931</v>
      </c>
      <c r="G11" t="s">
        <v>503</v>
      </c>
      <c r="H11" t="s">
        <v>503</v>
      </c>
      <c r="I11" t="s">
        <v>1205</v>
      </c>
      <c r="J11" t="s">
        <v>897</v>
      </c>
      <c r="K11" t="s">
        <v>1104</v>
      </c>
      <c r="L11" t="s">
        <v>902</v>
      </c>
      <c r="M11" t="s">
        <v>1129</v>
      </c>
      <c r="N11" t="s">
        <v>906</v>
      </c>
      <c r="O11" t="s">
        <v>1130</v>
      </c>
      <c r="P11" t="s">
        <v>911</v>
      </c>
    </row>
    <row r="12" spans="1:26" x14ac:dyDescent="0.35">
      <c r="A12" s="156" t="str">
        <f>FRANÇAIS!B232</f>
        <v>Q3 2025 - Q2 2026</v>
      </c>
      <c r="B12" t="s">
        <v>1124</v>
      </c>
      <c r="C12" t="s">
        <v>1091</v>
      </c>
      <c r="D12" t="s">
        <v>887</v>
      </c>
      <c r="E12" t="s">
        <v>528</v>
      </c>
      <c r="F12" t="s">
        <v>932</v>
      </c>
      <c r="G12" t="s">
        <v>1108</v>
      </c>
      <c r="H12" t="s">
        <v>919</v>
      </c>
      <c r="I12" t="s">
        <v>1206</v>
      </c>
      <c r="J12" t="s">
        <v>898</v>
      </c>
      <c r="K12" t="s">
        <v>1109</v>
      </c>
      <c r="L12" t="s">
        <v>903</v>
      </c>
      <c r="M12" t="s">
        <v>1136</v>
      </c>
      <c r="N12" t="s">
        <v>907</v>
      </c>
      <c r="O12" t="s">
        <v>1137</v>
      </c>
      <c r="P12" t="s">
        <v>912</v>
      </c>
    </row>
    <row r="13" spans="1:26" x14ac:dyDescent="0.35">
      <c r="A13" s="156" t="str">
        <f>ESPAÑOL!B227</f>
        <v>Año calendario 2025</v>
      </c>
      <c r="B13" t="s">
        <v>1119</v>
      </c>
      <c r="C13" t="s">
        <v>1098</v>
      </c>
      <c r="D13" t="s">
        <v>888</v>
      </c>
      <c r="E13" t="s">
        <v>529</v>
      </c>
      <c r="F13" t="s">
        <v>933</v>
      </c>
      <c r="G13" t="s">
        <v>515</v>
      </c>
      <c r="H13" t="s">
        <v>515</v>
      </c>
      <c r="I13" t="s">
        <v>1207</v>
      </c>
      <c r="J13" t="s">
        <v>896</v>
      </c>
      <c r="K13" t="s">
        <v>1113</v>
      </c>
      <c r="L13" t="s">
        <v>904</v>
      </c>
      <c r="M13" t="s">
        <v>1233</v>
      </c>
      <c r="N13" t="s">
        <v>908</v>
      </c>
      <c r="O13" t="s">
        <v>1142</v>
      </c>
      <c r="P13" t="s">
        <v>913</v>
      </c>
    </row>
    <row r="14" spans="1:26" x14ac:dyDescent="0.35">
      <c r="A14" s="156" t="str">
        <f>ESPAÑOL!B228</f>
        <v>Q2 2024 - Q1 2025</v>
      </c>
      <c r="B14" t="s">
        <v>1120</v>
      </c>
      <c r="C14" t="s">
        <v>1103</v>
      </c>
      <c r="D14" t="s">
        <v>889</v>
      </c>
      <c r="E14" t="s">
        <v>530</v>
      </c>
      <c r="F14" t="s">
        <v>934</v>
      </c>
      <c r="G14" t="s">
        <v>1114</v>
      </c>
      <c r="H14" t="s">
        <v>920</v>
      </c>
      <c r="I14" t="s">
        <v>1208</v>
      </c>
      <c r="J14" t="s">
        <v>897</v>
      </c>
      <c r="K14" t="s">
        <v>1115</v>
      </c>
      <c r="L14" t="s">
        <v>905</v>
      </c>
      <c r="M14" t="s">
        <v>1145</v>
      </c>
      <c r="N14" t="s">
        <v>909</v>
      </c>
      <c r="O14" t="s">
        <v>1146</v>
      </c>
      <c r="P14" t="s">
        <v>914</v>
      </c>
    </row>
    <row r="15" spans="1:26" x14ac:dyDescent="0.35">
      <c r="A15" s="156" t="str">
        <f>ESPAÑOL!B229</f>
        <v>Q3 2024 - Q2 2025</v>
      </c>
      <c r="B15" t="s">
        <v>1121</v>
      </c>
      <c r="C15" t="s">
        <v>1107</v>
      </c>
      <c r="D15" t="s">
        <v>890</v>
      </c>
      <c r="E15" t="s">
        <v>531</v>
      </c>
      <c r="F15" t="s">
        <v>935</v>
      </c>
      <c r="G15" t="s">
        <v>1126</v>
      </c>
      <c r="H15" t="s">
        <v>916</v>
      </c>
      <c r="I15" t="s">
        <v>1209</v>
      </c>
      <c r="J15" t="s">
        <v>898</v>
      </c>
      <c r="K15" t="s">
        <v>1128</v>
      </c>
      <c r="L15" t="s">
        <v>899</v>
      </c>
      <c r="M15" t="s">
        <v>1150</v>
      </c>
      <c r="N15" t="s">
        <v>910</v>
      </c>
      <c r="O15" t="s">
        <v>1151</v>
      </c>
      <c r="P15" t="s">
        <v>915</v>
      </c>
    </row>
    <row r="16" spans="1:26" x14ac:dyDescent="0.35">
      <c r="A16" s="156" t="str">
        <f>ESPAÑOL!B230</f>
        <v>Q4 2024 - Q3 2025</v>
      </c>
      <c r="B16" t="s">
        <v>1122</v>
      </c>
      <c r="C16" t="s">
        <v>1112</v>
      </c>
      <c r="D16" t="s">
        <v>891</v>
      </c>
      <c r="E16" t="s">
        <v>532</v>
      </c>
      <c r="F16" t="s">
        <v>936</v>
      </c>
      <c r="G16" t="s">
        <v>1133</v>
      </c>
      <c r="H16" t="s">
        <v>917</v>
      </c>
      <c r="K16" t="s">
        <v>1135</v>
      </c>
      <c r="L16" t="s">
        <v>900</v>
      </c>
      <c r="M16" t="s">
        <v>1224</v>
      </c>
      <c r="N16" t="s">
        <v>906</v>
      </c>
      <c r="O16" t="s">
        <v>1236</v>
      </c>
      <c r="P16" t="s">
        <v>911</v>
      </c>
    </row>
    <row r="17" spans="1:16" x14ac:dyDescent="0.35">
      <c r="A17" s="156" t="str">
        <f>ESPAÑOL!B231</f>
        <v>Q2 2025 - Q1 2026</v>
      </c>
      <c r="B17" t="s">
        <v>1123</v>
      </c>
      <c r="C17" t="s">
        <v>517</v>
      </c>
      <c r="D17" t="s">
        <v>892</v>
      </c>
      <c r="E17" t="s">
        <v>533</v>
      </c>
      <c r="F17" t="s">
        <v>937</v>
      </c>
      <c r="G17" t="s">
        <v>1139</v>
      </c>
      <c r="H17" t="s">
        <v>918</v>
      </c>
      <c r="K17" t="s">
        <v>1141</v>
      </c>
      <c r="L17" t="s">
        <v>901</v>
      </c>
      <c r="M17" t="s">
        <v>1225</v>
      </c>
      <c r="N17" t="s">
        <v>907</v>
      </c>
      <c r="O17" t="s">
        <v>1237</v>
      </c>
      <c r="P17" t="s">
        <v>912</v>
      </c>
    </row>
    <row r="18" spans="1:16" x14ac:dyDescent="0.35">
      <c r="A18" s="156" t="str">
        <f>ESPAÑOL!B232</f>
        <v>Q3 2025 - Q2 2026</v>
      </c>
      <c r="B18" t="s">
        <v>1124</v>
      </c>
      <c r="C18" t="s">
        <v>1116</v>
      </c>
      <c r="D18" t="s">
        <v>893</v>
      </c>
      <c r="E18" t="s">
        <v>534</v>
      </c>
      <c r="F18" t="s">
        <v>938</v>
      </c>
      <c r="G18" t="s">
        <v>503</v>
      </c>
      <c r="H18" t="s">
        <v>503</v>
      </c>
      <c r="K18" t="s">
        <v>1144</v>
      </c>
      <c r="L18" t="s">
        <v>902</v>
      </c>
      <c r="M18" t="s">
        <v>1234</v>
      </c>
      <c r="N18" t="s">
        <v>908</v>
      </c>
      <c r="O18" t="s">
        <v>1238</v>
      </c>
      <c r="P18" t="s">
        <v>913</v>
      </c>
    </row>
    <row r="19" spans="1:16" x14ac:dyDescent="0.35">
      <c r="A19" s="156" t="str">
        <f>中文!B227</f>
        <v>历年2025年</v>
      </c>
      <c r="B19" t="s">
        <v>1119</v>
      </c>
      <c r="C19" t="s">
        <v>1117</v>
      </c>
      <c r="D19" t="s">
        <v>894</v>
      </c>
      <c r="E19" t="s">
        <v>535</v>
      </c>
      <c r="F19" t="s">
        <v>939</v>
      </c>
      <c r="G19" t="s">
        <v>1148</v>
      </c>
      <c r="H19" t="s">
        <v>919</v>
      </c>
      <c r="K19" t="s">
        <v>1149</v>
      </c>
      <c r="L19" t="s">
        <v>903</v>
      </c>
      <c r="M19" t="s">
        <v>1226</v>
      </c>
      <c r="N19" t="s">
        <v>909</v>
      </c>
      <c r="O19" t="s">
        <v>1239</v>
      </c>
      <c r="P19" t="s">
        <v>914</v>
      </c>
    </row>
    <row r="20" spans="1:16" x14ac:dyDescent="0.35">
      <c r="A20" s="156" t="str">
        <f>中文!B228</f>
        <v>2024年第二季度 - 2025年一季度</v>
      </c>
      <c r="B20" t="s">
        <v>1120</v>
      </c>
      <c r="C20" t="s">
        <v>1118</v>
      </c>
      <c r="D20" t="s">
        <v>895</v>
      </c>
      <c r="E20" t="s">
        <v>536</v>
      </c>
      <c r="F20" t="s">
        <v>940</v>
      </c>
      <c r="G20" t="s">
        <v>1153</v>
      </c>
      <c r="H20" t="s">
        <v>515</v>
      </c>
      <c r="K20" t="s">
        <v>1154</v>
      </c>
      <c r="L20" t="s">
        <v>904</v>
      </c>
      <c r="M20" t="s">
        <v>1227</v>
      </c>
      <c r="N20" t="s">
        <v>910</v>
      </c>
      <c r="O20" t="s">
        <v>1536</v>
      </c>
      <c r="P20" t="s">
        <v>915</v>
      </c>
    </row>
    <row r="21" spans="1:16" x14ac:dyDescent="0.35">
      <c r="A21" s="156" t="str">
        <f>中文!B229</f>
        <v>2024年第三季度 - 2025年第二季度</v>
      </c>
      <c r="B21" t="s">
        <v>1121</v>
      </c>
      <c r="C21" t="s">
        <v>1125</v>
      </c>
      <c r="D21" t="s">
        <v>886</v>
      </c>
      <c r="E21" t="s">
        <v>537</v>
      </c>
      <c r="F21" t="s">
        <v>941</v>
      </c>
      <c r="G21" t="s">
        <v>1156</v>
      </c>
      <c r="H21" t="s">
        <v>920</v>
      </c>
      <c r="K21" t="s">
        <v>1157</v>
      </c>
      <c r="L21" t="s">
        <v>905</v>
      </c>
      <c r="M21" t="s">
        <v>1228</v>
      </c>
      <c r="N21" t="s">
        <v>906</v>
      </c>
      <c r="O21" t="s">
        <v>1240</v>
      </c>
      <c r="P21" t="s">
        <v>911</v>
      </c>
    </row>
    <row r="22" spans="1:16" x14ac:dyDescent="0.35">
      <c r="A22" s="156" t="str">
        <f>中文!B230</f>
        <v>2024年第四季度 - 2025年第三季度</v>
      </c>
      <c r="B22" t="s">
        <v>1122</v>
      </c>
      <c r="C22" t="s">
        <v>1132</v>
      </c>
      <c r="D22" t="s">
        <v>887</v>
      </c>
      <c r="E22" t="s">
        <v>538</v>
      </c>
      <c r="F22" t="s">
        <v>942</v>
      </c>
      <c r="G22" t="s">
        <v>1190</v>
      </c>
      <c r="H22" t="s">
        <v>916</v>
      </c>
      <c r="K22" t="s">
        <v>1210</v>
      </c>
      <c r="L22" t="s">
        <v>899</v>
      </c>
      <c r="M22" t="s">
        <v>1229</v>
      </c>
      <c r="N22" t="s">
        <v>907</v>
      </c>
      <c r="O22" t="s">
        <v>1241</v>
      </c>
      <c r="P22" t="s">
        <v>912</v>
      </c>
    </row>
    <row r="23" spans="1:16" x14ac:dyDescent="0.35">
      <c r="A23" s="156" t="str">
        <f>中文!B231</f>
        <v>2025年第二季度 - 2026年一季度</v>
      </c>
      <c r="B23" t="s">
        <v>1123</v>
      </c>
      <c r="C23" t="s">
        <v>1138</v>
      </c>
      <c r="D23" t="s">
        <v>888</v>
      </c>
      <c r="E23" t="s">
        <v>539</v>
      </c>
      <c r="F23" t="s">
        <v>943</v>
      </c>
      <c r="G23" t="s">
        <v>1191</v>
      </c>
      <c r="H23" t="s">
        <v>917</v>
      </c>
      <c r="K23" t="s">
        <v>1211</v>
      </c>
      <c r="L23" t="s">
        <v>900</v>
      </c>
      <c r="M23" t="s">
        <v>1235</v>
      </c>
      <c r="N23" t="s">
        <v>908</v>
      </c>
      <c r="O23" t="s">
        <v>1242</v>
      </c>
      <c r="P23" t="s">
        <v>913</v>
      </c>
    </row>
    <row r="24" spans="1:16" x14ac:dyDescent="0.35">
      <c r="A24" s="156" t="str">
        <f>中文!B232</f>
        <v>2025年第三季度 - 2026年第二季度</v>
      </c>
      <c r="B24" t="s">
        <v>1124</v>
      </c>
      <c r="C24" t="s">
        <v>1143</v>
      </c>
      <c r="D24" t="s">
        <v>889</v>
      </c>
      <c r="E24" t="s">
        <v>540</v>
      </c>
      <c r="F24" t="s">
        <v>944</v>
      </c>
      <c r="G24" t="s">
        <v>1192</v>
      </c>
      <c r="H24" t="s">
        <v>918</v>
      </c>
      <c r="K24" t="s">
        <v>1212</v>
      </c>
      <c r="L24" t="s">
        <v>901</v>
      </c>
      <c r="M24" t="s">
        <v>1230</v>
      </c>
      <c r="N24" t="s">
        <v>909</v>
      </c>
      <c r="O24" t="s">
        <v>1243</v>
      </c>
      <c r="P24" t="s">
        <v>914</v>
      </c>
    </row>
    <row r="25" spans="1:16" x14ac:dyDescent="0.35">
      <c r="A25" s="156" t="str">
        <f>РУССКИЙ!B228</f>
        <v>Календарный 2025 год</v>
      </c>
      <c r="B25" t="s">
        <v>1119</v>
      </c>
      <c r="C25" t="s">
        <v>1147</v>
      </c>
      <c r="D25" t="s">
        <v>890</v>
      </c>
      <c r="E25" t="s">
        <v>541</v>
      </c>
      <c r="F25" t="s">
        <v>945</v>
      </c>
      <c r="G25" t="s">
        <v>1193</v>
      </c>
      <c r="H25" t="s">
        <v>503</v>
      </c>
      <c r="K25" t="s">
        <v>1213</v>
      </c>
      <c r="L25" t="s">
        <v>902</v>
      </c>
      <c r="M25" t="s">
        <v>1231</v>
      </c>
      <c r="N25" t="s">
        <v>910</v>
      </c>
      <c r="O25" t="s">
        <v>1244</v>
      </c>
      <c r="P25" t="s">
        <v>915</v>
      </c>
    </row>
    <row r="26" spans="1:16" x14ac:dyDescent="0.35">
      <c r="A26" s="156" t="str">
        <f>РУССКИЙ!B229</f>
        <v>2 квартал 2024 - 1 квартал 2025</v>
      </c>
      <c r="B26" t="s">
        <v>1120</v>
      </c>
      <c r="C26" t="s">
        <v>1152</v>
      </c>
      <c r="D26" t="s">
        <v>891</v>
      </c>
      <c r="E26" t="s">
        <v>542</v>
      </c>
      <c r="F26" t="s">
        <v>946</v>
      </c>
      <c r="G26" t="s">
        <v>1194</v>
      </c>
      <c r="H26" t="s">
        <v>919</v>
      </c>
      <c r="K26" t="s">
        <v>1214</v>
      </c>
      <c r="L26" t="s">
        <v>903</v>
      </c>
    </row>
    <row r="27" spans="1:16" x14ac:dyDescent="0.35">
      <c r="A27" s="156" t="str">
        <f>РУССКИЙ!B230</f>
        <v>3 квартал 2024 - 2 квартал 2025</v>
      </c>
      <c r="B27" t="s">
        <v>1121</v>
      </c>
      <c r="C27" t="s">
        <v>1155</v>
      </c>
      <c r="D27" t="s">
        <v>892</v>
      </c>
      <c r="E27" t="s">
        <v>543</v>
      </c>
      <c r="F27" t="s">
        <v>947</v>
      </c>
      <c r="G27" t="s">
        <v>1195</v>
      </c>
      <c r="H27" t="s">
        <v>515</v>
      </c>
      <c r="K27" t="s">
        <v>1215</v>
      </c>
      <c r="L27" t="s">
        <v>904</v>
      </c>
    </row>
    <row r="28" spans="1:16" x14ac:dyDescent="0.35">
      <c r="A28" s="156" t="str">
        <f>РУССКИЙ!B231</f>
        <v>4 квартал 2024 - 3 квартал 2025</v>
      </c>
      <c r="B28" t="s">
        <v>1122</v>
      </c>
      <c r="C28" t="s">
        <v>1158</v>
      </c>
      <c r="D28" t="s">
        <v>893</v>
      </c>
      <c r="E28" t="s">
        <v>544</v>
      </c>
      <c r="F28" t="s">
        <v>948</v>
      </c>
      <c r="G28" t="s">
        <v>1196</v>
      </c>
      <c r="H28" t="s">
        <v>920</v>
      </c>
      <c r="K28" t="s">
        <v>1216</v>
      </c>
      <c r="L28" t="s">
        <v>905</v>
      </c>
    </row>
    <row r="29" spans="1:16" x14ac:dyDescent="0.35">
      <c r="A29" s="156" t="str">
        <f>РУССКИЙ!B232</f>
        <v>2 квартал 2025 - 1 квартал 2026</v>
      </c>
      <c r="B29" t="s">
        <v>1123</v>
      </c>
      <c r="C29" t="s">
        <v>1170</v>
      </c>
      <c r="D29" t="s">
        <v>886</v>
      </c>
      <c r="E29" t="s">
        <v>545</v>
      </c>
      <c r="F29" t="s">
        <v>949</v>
      </c>
      <c r="G29" t="s">
        <v>1197</v>
      </c>
      <c r="H29" t="s">
        <v>916</v>
      </c>
      <c r="K29" t="s">
        <v>1217</v>
      </c>
      <c r="L29" t="s">
        <v>899</v>
      </c>
    </row>
    <row r="30" spans="1:16" x14ac:dyDescent="0.35">
      <c r="A30" s="156" t="str">
        <f>РУССКИЙ!B233</f>
        <v>3 квартал 2025 - 2 квартал 2026</v>
      </c>
      <c r="B30" t="s">
        <v>1124</v>
      </c>
      <c r="C30" t="s">
        <v>1171</v>
      </c>
      <c r="D30" t="s">
        <v>887</v>
      </c>
      <c r="E30" t="s">
        <v>546</v>
      </c>
      <c r="F30" t="s">
        <v>950</v>
      </c>
      <c r="G30" t="s">
        <v>1198</v>
      </c>
      <c r="H30" t="s">
        <v>917</v>
      </c>
      <c r="K30" t="s">
        <v>1218</v>
      </c>
      <c r="L30" t="s">
        <v>900</v>
      </c>
    </row>
    <row r="31" spans="1:16" x14ac:dyDescent="0.35">
      <c r="C31" t="s">
        <v>1172</v>
      </c>
      <c r="D31" t="s">
        <v>888</v>
      </c>
      <c r="E31" t="s">
        <v>547</v>
      </c>
      <c r="F31" t="s">
        <v>1074</v>
      </c>
      <c r="G31" t="s">
        <v>1199</v>
      </c>
      <c r="H31" t="s">
        <v>918</v>
      </c>
      <c r="K31" t="s">
        <v>1219</v>
      </c>
      <c r="L31" t="s">
        <v>901</v>
      </c>
    </row>
    <row r="32" spans="1:16" x14ac:dyDescent="0.35">
      <c r="C32" t="s">
        <v>1173</v>
      </c>
      <c r="D32" t="s">
        <v>889</v>
      </c>
      <c r="E32" t="s">
        <v>548</v>
      </c>
      <c r="F32" t="s">
        <v>951</v>
      </c>
      <c r="G32" t="s">
        <v>1200</v>
      </c>
      <c r="H32" t="s">
        <v>503</v>
      </c>
      <c r="K32" t="s">
        <v>1220</v>
      </c>
      <c r="L32" t="s">
        <v>902</v>
      </c>
    </row>
    <row r="33" spans="3:12" x14ac:dyDescent="0.35">
      <c r="C33" t="s">
        <v>1174</v>
      </c>
      <c r="D33" t="s">
        <v>890</v>
      </c>
      <c r="E33" t="s">
        <v>549</v>
      </c>
      <c r="F33" t="s">
        <v>952</v>
      </c>
      <c r="G33" t="s">
        <v>1201</v>
      </c>
      <c r="H33" t="s">
        <v>919</v>
      </c>
      <c r="K33" t="s">
        <v>1221</v>
      </c>
      <c r="L33" t="s">
        <v>903</v>
      </c>
    </row>
    <row r="34" spans="3:12" x14ac:dyDescent="0.35">
      <c r="C34" t="s">
        <v>1175</v>
      </c>
      <c r="D34" t="s">
        <v>891</v>
      </c>
      <c r="E34" t="s">
        <v>550</v>
      </c>
      <c r="F34" t="s">
        <v>953</v>
      </c>
      <c r="G34" t="s">
        <v>1202</v>
      </c>
      <c r="H34" t="s">
        <v>515</v>
      </c>
      <c r="K34" t="s">
        <v>1222</v>
      </c>
      <c r="L34" t="s">
        <v>904</v>
      </c>
    </row>
    <row r="35" spans="3:12" x14ac:dyDescent="0.35">
      <c r="C35" t="s">
        <v>1176</v>
      </c>
      <c r="D35" t="s">
        <v>892</v>
      </c>
      <c r="E35" t="s">
        <v>551</v>
      </c>
      <c r="F35" t="s">
        <v>954</v>
      </c>
      <c r="G35" t="s">
        <v>1203</v>
      </c>
      <c r="H35" t="s">
        <v>920</v>
      </c>
      <c r="K35" t="s">
        <v>1223</v>
      </c>
      <c r="L35" t="s">
        <v>905</v>
      </c>
    </row>
    <row r="36" spans="3:12" x14ac:dyDescent="0.35">
      <c r="C36" t="s">
        <v>1177</v>
      </c>
      <c r="D36" t="s">
        <v>893</v>
      </c>
      <c r="E36" t="s">
        <v>552</v>
      </c>
      <c r="F36" t="s">
        <v>955</v>
      </c>
    </row>
    <row r="37" spans="3:12" x14ac:dyDescent="0.35">
      <c r="C37" t="s">
        <v>1178</v>
      </c>
      <c r="D37" t="s">
        <v>894</v>
      </c>
      <c r="E37" t="s">
        <v>553</v>
      </c>
      <c r="F37" t="s">
        <v>956</v>
      </c>
    </row>
    <row r="38" spans="3:12" x14ac:dyDescent="0.35">
      <c r="C38" t="s">
        <v>1179</v>
      </c>
      <c r="D38" t="s">
        <v>895</v>
      </c>
      <c r="E38" t="s">
        <v>554</v>
      </c>
      <c r="F38" t="s">
        <v>957</v>
      </c>
    </row>
    <row r="39" spans="3:12" x14ac:dyDescent="0.35">
      <c r="C39" t="s">
        <v>1180</v>
      </c>
      <c r="D39" t="s">
        <v>886</v>
      </c>
      <c r="E39" t="s">
        <v>555</v>
      </c>
      <c r="F39" t="s">
        <v>958</v>
      </c>
    </row>
    <row r="40" spans="3:12" x14ac:dyDescent="0.35">
      <c r="C40" t="s">
        <v>1181</v>
      </c>
      <c r="D40" t="s">
        <v>887</v>
      </c>
      <c r="E40" t="s">
        <v>556</v>
      </c>
      <c r="F40" t="s">
        <v>959</v>
      </c>
    </row>
    <row r="41" spans="3:12" x14ac:dyDescent="0.35">
      <c r="C41" t="s">
        <v>1182</v>
      </c>
      <c r="D41" t="s">
        <v>888</v>
      </c>
      <c r="E41" t="s">
        <v>557</v>
      </c>
      <c r="F41" t="s">
        <v>960</v>
      </c>
    </row>
    <row r="42" spans="3:12" x14ac:dyDescent="0.35">
      <c r="C42" t="s">
        <v>1183</v>
      </c>
      <c r="D42" t="s">
        <v>889</v>
      </c>
      <c r="E42" t="s">
        <v>558</v>
      </c>
      <c r="F42" t="s">
        <v>961</v>
      </c>
    </row>
    <row r="43" spans="3:12" x14ac:dyDescent="0.35">
      <c r="C43" t="s">
        <v>1184</v>
      </c>
      <c r="D43" t="s">
        <v>890</v>
      </c>
      <c r="E43" t="s">
        <v>559</v>
      </c>
      <c r="F43" t="s">
        <v>962</v>
      </c>
    </row>
    <row r="44" spans="3:12" x14ac:dyDescent="0.35">
      <c r="C44" t="s">
        <v>1185</v>
      </c>
      <c r="D44" t="s">
        <v>891</v>
      </c>
      <c r="E44" t="s">
        <v>560</v>
      </c>
      <c r="F44" t="s">
        <v>963</v>
      </c>
    </row>
    <row r="45" spans="3:12" x14ac:dyDescent="0.35">
      <c r="C45" t="s">
        <v>1186</v>
      </c>
      <c r="D45" t="s">
        <v>892</v>
      </c>
      <c r="E45" t="s">
        <v>561</v>
      </c>
      <c r="F45" t="s">
        <v>964</v>
      </c>
    </row>
    <row r="46" spans="3:12" x14ac:dyDescent="0.35">
      <c r="C46" t="s">
        <v>1187</v>
      </c>
      <c r="D46" t="s">
        <v>893</v>
      </c>
      <c r="E46" t="s">
        <v>562</v>
      </c>
      <c r="F46" t="s">
        <v>965</v>
      </c>
    </row>
    <row r="47" spans="3:12" x14ac:dyDescent="0.35">
      <c r="C47" t="s">
        <v>1188</v>
      </c>
      <c r="D47" t="s">
        <v>894</v>
      </c>
      <c r="E47" t="s">
        <v>563</v>
      </c>
      <c r="F47" t="s">
        <v>966</v>
      </c>
    </row>
    <row r="48" spans="3:12" x14ac:dyDescent="0.35">
      <c r="C48" t="s">
        <v>1189</v>
      </c>
      <c r="D48" t="s">
        <v>895</v>
      </c>
      <c r="E48" t="s">
        <v>564</v>
      </c>
      <c r="F48" t="s">
        <v>967</v>
      </c>
    </row>
    <row r="49" spans="5:6" x14ac:dyDescent="0.35">
      <c r="E49" t="s">
        <v>565</v>
      </c>
      <c r="F49" t="s">
        <v>968</v>
      </c>
    </row>
    <row r="50" spans="5:6" x14ac:dyDescent="0.35">
      <c r="E50" t="s">
        <v>566</v>
      </c>
      <c r="F50" t="s">
        <v>969</v>
      </c>
    </row>
    <row r="51" spans="5:6" x14ac:dyDescent="0.35">
      <c r="E51" t="s">
        <v>567</v>
      </c>
      <c r="F51" t="s">
        <v>970</v>
      </c>
    </row>
    <row r="52" spans="5:6" x14ac:dyDescent="0.35">
      <c r="E52" t="s">
        <v>568</v>
      </c>
      <c r="F52" t="s">
        <v>971</v>
      </c>
    </row>
    <row r="53" spans="5:6" x14ac:dyDescent="0.35">
      <c r="E53" t="s">
        <v>569</v>
      </c>
      <c r="F53" t="s">
        <v>972</v>
      </c>
    </row>
    <row r="54" spans="5:6" x14ac:dyDescent="0.35">
      <c r="E54" t="s">
        <v>570</v>
      </c>
      <c r="F54" t="s">
        <v>973</v>
      </c>
    </row>
    <row r="55" spans="5:6" x14ac:dyDescent="0.35">
      <c r="E55" t="s">
        <v>571</v>
      </c>
      <c r="F55" t="s">
        <v>974</v>
      </c>
    </row>
    <row r="56" spans="5:6" x14ac:dyDescent="0.35">
      <c r="E56" t="s">
        <v>572</v>
      </c>
      <c r="F56" t="s">
        <v>975</v>
      </c>
    </row>
    <row r="57" spans="5:6" x14ac:dyDescent="0.35">
      <c r="E57" t="s">
        <v>573</v>
      </c>
      <c r="F57" t="s">
        <v>976</v>
      </c>
    </row>
    <row r="58" spans="5:6" x14ac:dyDescent="0.35">
      <c r="E58" t="s">
        <v>574</v>
      </c>
      <c r="F58" t="s">
        <v>977</v>
      </c>
    </row>
    <row r="59" spans="5:6" x14ac:dyDescent="0.35">
      <c r="E59" t="s">
        <v>575</v>
      </c>
      <c r="F59" t="s">
        <v>978</v>
      </c>
    </row>
    <row r="60" spans="5:6" x14ac:dyDescent="0.35">
      <c r="E60" t="s">
        <v>576</v>
      </c>
      <c r="F60" t="s">
        <v>979</v>
      </c>
    </row>
    <row r="61" spans="5:6" x14ac:dyDescent="0.35">
      <c r="E61" t="s">
        <v>577</v>
      </c>
      <c r="F61" t="s">
        <v>980</v>
      </c>
    </row>
    <row r="62" spans="5:6" x14ac:dyDescent="0.35">
      <c r="E62" t="s">
        <v>578</v>
      </c>
      <c r="F62" t="s">
        <v>981</v>
      </c>
    </row>
    <row r="63" spans="5:6" x14ac:dyDescent="0.35">
      <c r="E63" t="s">
        <v>579</v>
      </c>
      <c r="F63" t="s">
        <v>982</v>
      </c>
    </row>
    <row r="64" spans="5:6" x14ac:dyDescent="0.35">
      <c r="E64" t="s">
        <v>580</v>
      </c>
      <c r="F64" t="s">
        <v>983</v>
      </c>
    </row>
    <row r="65" spans="5:6" x14ac:dyDescent="0.35">
      <c r="E65" t="s">
        <v>581</v>
      </c>
      <c r="F65" t="s">
        <v>984</v>
      </c>
    </row>
    <row r="66" spans="5:6" x14ac:dyDescent="0.35">
      <c r="E66" t="s">
        <v>582</v>
      </c>
      <c r="F66" t="s">
        <v>985</v>
      </c>
    </row>
    <row r="67" spans="5:6" x14ac:dyDescent="0.35">
      <c r="E67" t="s">
        <v>583</v>
      </c>
      <c r="F67" t="s">
        <v>986</v>
      </c>
    </row>
    <row r="68" spans="5:6" x14ac:dyDescent="0.35">
      <c r="E68" t="s">
        <v>584</v>
      </c>
      <c r="F68" t="s">
        <v>987</v>
      </c>
    </row>
    <row r="69" spans="5:6" x14ac:dyDescent="0.35">
      <c r="E69" t="s">
        <v>585</v>
      </c>
      <c r="F69" t="s">
        <v>988</v>
      </c>
    </row>
    <row r="70" spans="5:6" x14ac:dyDescent="0.35">
      <c r="E70" t="s">
        <v>586</v>
      </c>
      <c r="F70" t="s">
        <v>989</v>
      </c>
    </row>
    <row r="71" spans="5:6" x14ac:dyDescent="0.35">
      <c r="E71" t="s">
        <v>587</v>
      </c>
      <c r="F71" t="s">
        <v>990</v>
      </c>
    </row>
    <row r="72" spans="5:6" x14ac:dyDescent="0.35">
      <c r="E72" t="s">
        <v>588</v>
      </c>
      <c r="F72" t="s">
        <v>991</v>
      </c>
    </row>
    <row r="73" spans="5:6" x14ac:dyDescent="0.35">
      <c r="E73" t="s">
        <v>589</v>
      </c>
      <c r="F73" t="s">
        <v>992</v>
      </c>
    </row>
    <row r="74" spans="5:6" x14ac:dyDescent="0.35">
      <c r="E74" t="s">
        <v>590</v>
      </c>
      <c r="F74" t="s">
        <v>993</v>
      </c>
    </row>
    <row r="75" spans="5:6" x14ac:dyDescent="0.35">
      <c r="E75" t="s">
        <v>591</v>
      </c>
      <c r="F75" t="s">
        <v>994</v>
      </c>
    </row>
    <row r="76" spans="5:6" x14ac:dyDescent="0.35">
      <c r="E76" t="s">
        <v>592</v>
      </c>
      <c r="F76" t="s">
        <v>995</v>
      </c>
    </row>
    <row r="77" spans="5:6" x14ac:dyDescent="0.35">
      <c r="E77" t="s">
        <v>593</v>
      </c>
      <c r="F77" t="s">
        <v>996</v>
      </c>
    </row>
    <row r="78" spans="5:6" x14ac:dyDescent="0.35">
      <c r="E78" t="s">
        <v>594</v>
      </c>
      <c r="F78" t="s">
        <v>997</v>
      </c>
    </row>
    <row r="79" spans="5:6" x14ac:dyDescent="0.35">
      <c r="E79" t="s">
        <v>595</v>
      </c>
      <c r="F79" t="s">
        <v>998</v>
      </c>
    </row>
    <row r="80" spans="5:6" x14ac:dyDescent="0.35">
      <c r="E80" t="s">
        <v>596</v>
      </c>
      <c r="F80" t="s">
        <v>999</v>
      </c>
    </row>
    <row r="81" spans="5:6" x14ac:dyDescent="0.35">
      <c r="E81" t="s">
        <v>597</v>
      </c>
      <c r="F81" t="s">
        <v>1000</v>
      </c>
    </row>
    <row r="82" spans="5:6" x14ac:dyDescent="0.35">
      <c r="E82" t="s">
        <v>598</v>
      </c>
      <c r="F82" t="s">
        <v>1001</v>
      </c>
    </row>
    <row r="83" spans="5:6" x14ac:dyDescent="0.35">
      <c r="E83" t="s">
        <v>599</v>
      </c>
      <c r="F83" t="s">
        <v>1002</v>
      </c>
    </row>
    <row r="84" spans="5:6" x14ac:dyDescent="0.35">
      <c r="E84" t="s">
        <v>600</v>
      </c>
      <c r="F84" t="s">
        <v>1003</v>
      </c>
    </row>
    <row r="85" spans="5:6" x14ac:dyDescent="0.35">
      <c r="E85" t="s">
        <v>601</v>
      </c>
      <c r="F85" t="s">
        <v>1004</v>
      </c>
    </row>
    <row r="86" spans="5:6" x14ac:dyDescent="0.35">
      <c r="E86" t="s">
        <v>602</v>
      </c>
      <c r="F86" t="s">
        <v>1005</v>
      </c>
    </row>
    <row r="87" spans="5:6" x14ac:dyDescent="0.35">
      <c r="E87" t="s">
        <v>603</v>
      </c>
      <c r="F87" t="s">
        <v>1006</v>
      </c>
    </row>
    <row r="88" spans="5:6" x14ac:dyDescent="0.35">
      <c r="E88" t="s">
        <v>604</v>
      </c>
      <c r="F88" t="s">
        <v>1007</v>
      </c>
    </row>
    <row r="89" spans="5:6" x14ac:dyDescent="0.35">
      <c r="E89" t="s">
        <v>605</v>
      </c>
      <c r="F89" t="s">
        <v>1008</v>
      </c>
    </row>
    <row r="90" spans="5:6" x14ac:dyDescent="0.35">
      <c r="E90" t="s">
        <v>606</v>
      </c>
      <c r="F90" t="s">
        <v>1009</v>
      </c>
    </row>
    <row r="91" spans="5:6" x14ac:dyDescent="0.35">
      <c r="E91" t="s">
        <v>607</v>
      </c>
      <c r="F91" t="s">
        <v>1010</v>
      </c>
    </row>
    <row r="92" spans="5:6" x14ac:dyDescent="0.35">
      <c r="E92" t="s">
        <v>608</v>
      </c>
      <c r="F92" t="s">
        <v>1011</v>
      </c>
    </row>
    <row r="93" spans="5:6" x14ac:dyDescent="0.35">
      <c r="E93" t="s">
        <v>609</v>
      </c>
      <c r="F93" t="s">
        <v>1012</v>
      </c>
    </row>
    <row r="94" spans="5:6" x14ac:dyDescent="0.35">
      <c r="E94" t="s">
        <v>610</v>
      </c>
      <c r="F94" t="s">
        <v>1013</v>
      </c>
    </row>
    <row r="95" spans="5:6" x14ac:dyDescent="0.35">
      <c r="E95" t="s">
        <v>611</v>
      </c>
      <c r="F95" t="s">
        <v>1014</v>
      </c>
    </row>
    <row r="96" spans="5:6" x14ac:dyDescent="0.35">
      <c r="E96" t="s">
        <v>612</v>
      </c>
      <c r="F96" t="s">
        <v>1015</v>
      </c>
    </row>
    <row r="97" spans="5:6" x14ac:dyDescent="0.35">
      <c r="E97" t="s">
        <v>613</v>
      </c>
      <c r="F97" t="s">
        <v>1016</v>
      </c>
    </row>
    <row r="98" spans="5:6" x14ac:dyDescent="0.35">
      <c r="E98" t="s">
        <v>614</v>
      </c>
      <c r="F98" t="s">
        <v>1017</v>
      </c>
    </row>
    <row r="99" spans="5:6" x14ac:dyDescent="0.35">
      <c r="E99" t="s">
        <v>615</v>
      </c>
      <c r="F99" t="s">
        <v>1018</v>
      </c>
    </row>
    <row r="100" spans="5:6" x14ac:dyDescent="0.35">
      <c r="E100" t="s">
        <v>616</v>
      </c>
      <c r="F100" t="s">
        <v>1019</v>
      </c>
    </row>
    <row r="101" spans="5:6" x14ac:dyDescent="0.35">
      <c r="E101" t="s">
        <v>617</v>
      </c>
      <c r="F101" t="s">
        <v>1019</v>
      </c>
    </row>
    <row r="102" spans="5:6" x14ac:dyDescent="0.35">
      <c r="E102" t="s">
        <v>618</v>
      </c>
      <c r="F102" t="s">
        <v>1020</v>
      </c>
    </row>
    <row r="103" spans="5:6" x14ac:dyDescent="0.35">
      <c r="E103" t="s">
        <v>619</v>
      </c>
      <c r="F103" t="s">
        <v>1021</v>
      </c>
    </row>
    <row r="104" spans="5:6" x14ac:dyDescent="0.35">
      <c r="E104" t="s">
        <v>620</v>
      </c>
      <c r="F104" t="s">
        <v>1022</v>
      </c>
    </row>
    <row r="105" spans="5:6" x14ac:dyDescent="0.35">
      <c r="E105" t="s">
        <v>621</v>
      </c>
      <c r="F105" t="s">
        <v>1023</v>
      </c>
    </row>
    <row r="106" spans="5:6" x14ac:dyDescent="0.35">
      <c r="E106" t="s">
        <v>622</v>
      </c>
      <c r="F106" t="s">
        <v>1024</v>
      </c>
    </row>
    <row r="107" spans="5:6" x14ac:dyDescent="0.35">
      <c r="E107" t="s">
        <v>623</v>
      </c>
      <c r="F107" t="s">
        <v>1025</v>
      </c>
    </row>
    <row r="108" spans="5:6" x14ac:dyDescent="0.35">
      <c r="E108" t="s">
        <v>624</v>
      </c>
      <c r="F108" t="s">
        <v>1026</v>
      </c>
    </row>
    <row r="109" spans="5:6" x14ac:dyDescent="0.35">
      <c r="E109" t="s">
        <v>625</v>
      </c>
      <c r="F109" t="s">
        <v>1027</v>
      </c>
    </row>
    <row r="110" spans="5:6" x14ac:dyDescent="0.35">
      <c r="E110" t="s">
        <v>626</v>
      </c>
      <c r="F110" t="s">
        <v>1028</v>
      </c>
    </row>
    <row r="111" spans="5:6" x14ac:dyDescent="0.35">
      <c r="E111" t="s">
        <v>627</v>
      </c>
      <c r="F111" t="s">
        <v>1029</v>
      </c>
    </row>
    <row r="112" spans="5:6" x14ac:dyDescent="0.35">
      <c r="E112" t="s">
        <v>628</v>
      </c>
      <c r="F112" t="s">
        <v>1030</v>
      </c>
    </row>
    <row r="113" spans="5:6" x14ac:dyDescent="0.35">
      <c r="E113" t="s">
        <v>629</v>
      </c>
      <c r="F113" t="s">
        <v>1031</v>
      </c>
    </row>
    <row r="114" spans="5:6" x14ac:dyDescent="0.35">
      <c r="E114" t="s">
        <v>630</v>
      </c>
      <c r="F114" t="s">
        <v>1032</v>
      </c>
    </row>
    <row r="115" spans="5:6" x14ac:dyDescent="0.35">
      <c r="E115" t="s">
        <v>631</v>
      </c>
      <c r="F115" t="s">
        <v>1033</v>
      </c>
    </row>
    <row r="116" spans="5:6" x14ac:dyDescent="0.35">
      <c r="E116" t="s">
        <v>632</v>
      </c>
      <c r="F116" t="s">
        <v>1034</v>
      </c>
    </row>
    <row r="117" spans="5:6" x14ac:dyDescent="0.35">
      <c r="E117" t="s">
        <v>633</v>
      </c>
      <c r="F117" t="s">
        <v>1035</v>
      </c>
    </row>
    <row r="118" spans="5:6" x14ac:dyDescent="0.35">
      <c r="E118" t="s">
        <v>634</v>
      </c>
      <c r="F118" t="s">
        <v>1036</v>
      </c>
    </row>
    <row r="119" spans="5:6" x14ac:dyDescent="0.35">
      <c r="E119" t="s">
        <v>635</v>
      </c>
      <c r="F119" t="s">
        <v>1037</v>
      </c>
    </row>
    <row r="120" spans="5:6" x14ac:dyDescent="0.35">
      <c r="E120" t="s">
        <v>636</v>
      </c>
      <c r="F120" t="s">
        <v>1038</v>
      </c>
    </row>
    <row r="121" spans="5:6" x14ac:dyDescent="0.35">
      <c r="E121" t="s">
        <v>637</v>
      </c>
      <c r="F121" t="s">
        <v>1039</v>
      </c>
    </row>
    <row r="122" spans="5:6" x14ac:dyDescent="0.35">
      <c r="E122" t="s">
        <v>638</v>
      </c>
      <c r="F122" t="s">
        <v>1040</v>
      </c>
    </row>
    <row r="123" spans="5:6" x14ac:dyDescent="0.35">
      <c r="E123" t="s">
        <v>639</v>
      </c>
      <c r="F123" t="s">
        <v>1041</v>
      </c>
    </row>
    <row r="124" spans="5:6" x14ac:dyDescent="0.35">
      <c r="E124" t="s">
        <v>640</v>
      </c>
      <c r="F124" t="s">
        <v>1042</v>
      </c>
    </row>
    <row r="125" spans="5:6" x14ac:dyDescent="0.35">
      <c r="E125" t="s">
        <v>641</v>
      </c>
      <c r="F125" t="s">
        <v>1043</v>
      </c>
    </row>
    <row r="126" spans="5:6" x14ac:dyDescent="0.35">
      <c r="E126" t="s">
        <v>642</v>
      </c>
      <c r="F126" t="s">
        <v>1044</v>
      </c>
    </row>
    <row r="127" spans="5:6" x14ac:dyDescent="0.35">
      <c r="E127" t="s">
        <v>643</v>
      </c>
      <c r="F127" t="s">
        <v>1045</v>
      </c>
    </row>
    <row r="128" spans="5:6" x14ac:dyDescent="0.35">
      <c r="E128" t="s">
        <v>644</v>
      </c>
      <c r="F128" t="s">
        <v>1046</v>
      </c>
    </row>
    <row r="129" spans="5:6" x14ac:dyDescent="0.35">
      <c r="E129" t="s">
        <v>645</v>
      </c>
      <c r="F129" t="s">
        <v>1047</v>
      </c>
    </row>
    <row r="130" spans="5:6" x14ac:dyDescent="0.35">
      <c r="E130" t="s">
        <v>646</v>
      </c>
      <c r="F130" t="s">
        <v>1048</v>
      </c>
    </row>
    <row r="131" spans="5:6" x14ac:dyDescent="0.35">
      <c r="E131" t="s">
        <v>647</v>
      </c>
      <c r="F131" t="s">
        <v>1049</v>
      </c>
    </row>
    <row r="132" spans="5:6" x14ac:dyDescent="0.35">
      <c r="E132" t="s">
        <v>648</v>
      </c>
      <c r="F132" t="s">
        <v>1048</v>
      </c>
    </row>
    <row r="133" spans="5:6" x14ac:dyDescent="0.35">
      <c r="E133" t="s">
        <v>649</v>
      </c>
      <c r="F133" t="s">
        <v>1050</v>
      </c>
    </row>
    <row r="134" spans="5:6" x14ac:dyDescent="0.35">
      <c r="E134" t="s">
        <v>650</v>
      </c>
      <c r="F134" t="s">
        <v>1051</v>
      </c>
    </row>
    <row r="135" spans="5:6" x14ac:dyDescent="0.35">
      <c r="E135" t="s">
        <v>651</v>
      </c>
      <c r="F135" t="s">
        <v>1052</v>
      </c>
    </row>
    <row r="136" spans="5:6" x14ac:dyDescent="0.35">
      <c r="E136" t="s">
        <v>652</v>
      </c>
      <c r="F136" t="s">
        <v>1053</v>
      </c>
    </row>
    <row r="137" spans="5:6" x14ac:dyDescent="0.35">
      <c r="E137" t="s">
        <v>653</v>
      </c>
      <c r="F137" t="s">
        <v>1054</v>
      </c>
    </row>
    <row r="138" spans="5:6" x14ac:dyDescent="0.35">
      <c r="E138" t="s">
        <v>654</v>
      </c>
      <c r="F138" t="s">
        <v>1055</v>
      </c>
    </row>
    <row r="139" spans="5:6" x14ac:dyDescent="0.35">
      <c r="E139" t="s">
        <v>655</v>
      </c>
      <c r="F139" t="s">
        <v>1056</v>
      </c>
    </row>
    <row r="140" spans="5:6" x14ac:dyDescent="0.35">
      <c r="E140" t="s">
        <v>656</v>
      </c>
      <c r="F140" t="s">
        <v>1057</v>
      </c>
    </row>
    <row r="141" spans="5:6" x14ac:dyDescent="0.35">
      <c r="E141" t="s">
        <v>657</v>
      </c>
      <c r="F141" t="s">
        <v>1058</v>
      </c>
    </row>
    <row r="142" spans="5:6" x14ac:dyDescent="0.35">
      <c r="E142" t="s">
        <v>658</v>
      </c>
      <c r="F142" t="s">
        <v>1059</v>
      </c>
    </row>
    <row r="143" spans="5:6" x14ac:dyDescent="0.35">
      <c r="E143" t="s">
        <v>659</v>
      </c>
      <c r="F143" t="s">
        <v>1060</v>
      </c>
    </row>
    <row r="144" spans="5:6" x14ac:dyDescent="0.35">
      <c r="E144" t="s">
        <v>660</v>
      </c>
      <c r="F144" t="s">
        <v>1061</v>
      </c>
    </row>
    <row r="145" spans="5:6" x14ac:dyDescent="0.35">
      <c r="E145" t="s">
        <v>661</v>
      </c>
      <c r="F145" t="s">
        <v>1062</v>
      </c>
    </row>
    <row r="146" spans="5:6" x14ac:dyDescent="0.35">
      <c r="E146" t="s">
        <v>662</v>
      </c>
      <c r="F146" t="s">
        <v>1063</v>
      </c>
    </row>
    <row r="147" spans="5:6" x14ac:dyDescent="0.35">
      <c r="E147" t="s">
        <v>663</v>
      </c>
      <c r="F147" t="s">
        <v>1064</v>
      </c>
    </row>
    <row r="148" spans="5:6" x14ac:dyDescent="0.35">
      <c r="E148" t="s">
        <v>664</v>
      </c>
      <c r="F148" t="s">
        <v>1065</v>
      </c>
    </row>
    <row r="149" spans="5:6" x14ac:dyDescent="0.35">
      <c r="E149" t="s">
        <v>665</v>
      </c>
      <c r="F149" t="s">
        <v>1066</v>
      </c>
    </row>
    <row r="150" spans="5:6" x14ac:dyDescent="0.35">
      <c r="E150" t="s">
        <v>666</v>
      </c>
      <c r="F150" t="s">
        <v>1067</v>
      </c>
    </row>
    <row r="151" spans="5:6" x14ac:dyDescent="0.35">
      <c r="E151" t="s">
        <v>667</v>
      </c>
      <c r="F151" t="s">
        <v>1068</v>
      </c>
    </row>
    <row r="152" spans="5:6" x14ac:dyDescent="0.35">
      <c r="E152" t="s">
        <v>668</v>
      </c>
      <c r="F152" t="s">
        <v>1069</v>
      </c>
    </row>
    <row r="153" spans="5:6" x14ac:dyDescent="0.35">
      <c r="E153" t="s">
        <v>669</v>
      </c>
      <c r="F153" t="s">
        <v>1070</v>
      </c>
    </row>
    <row r="154" spans="5:6" x14ac:dyDescent="0.35">
      <c r="E154" t="s">
        <v>670</v>
      </c>
      <c r="F154" t="s">
        <v>1071</v>
      </c>
    </row>
    <row r="155" spans="5:6" x14ac:dyDescent="0.35">
      <c r="E155" t="s">
        <v>671</v>
      </c>
      <c r="F155" t="s">
        <v>1072</v>
      </c>
    </row>
    <row r="156" spans="5:6" x14ac:dyDescent="0.35">
      <c r="E156" t="s">
        <v>672</v>
      </c>
      <c r="F156" t="s">
        <v>1073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9d66de-0ba5-4958-a239-89d7d204a83d" xsi:nil="true"/>
    <lcf76f155ced4ddcb4097134ff3c332f xmlns="ee582f17-8df2-4d70-8e0f-87b5fccc4b28">
      <Terms xmlns="http://schemas.microsoft.com/office/infopath/2007/PartnerControls"/>
    </lcf76f155ced4ddcb4097134ff3c332f>
    <order0 xmlns="ee582f17-8df2-4d70-8e0f-87b5fccc4b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D10750B932B545B5CD0D6339ADACFE" ma:contentTypeVersion="19" ma:contentTypeDescription="Create a new document." ma:contentTypeScope="" ma:versionID="99397a2582235cc34e75b67118fb5193">
  <xsd:schema xmlns:xsd="http://www.w3.org/2001/XMLSchema" xmlns:xs="http://www.w3.org/2001/XMLSchema" xmlns:p="http://schemas.microsoft.com/office/2006/metadata/properties" xmlns:ns2="ee582f17-8df2-4d70-8e0f-87b5fccc4b28" xmlns:ns3="df9d66de-0ba5-4958-a239-89d7d204a83d" targetNamespace="http://schemas.microsoft.com/office/2006/metadata/properties" ma:root="true" ma:fieldsID="c73ab0dd30f3f7363dfa5e1afee01f8d" ns2:_="" ns3:_="">
    <xsd:import namespace="ee582f17-8df2-4d70-8e0f-87b5fccc4b28"/>
    <xsd:import namespace="df9d66de-0ba5-4958-a239-89d7d204a8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3:SharedWithUsers" minOccurs="0"/>
                <xsd:element ref="ns3:SharedWithDetails" minOccurs="0"/>
                <xsd:element ref="ns2:MediaServiceObjectDetectorVersions" minOccurs="0"/>
                <xsd:element ref="ns2:order0"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82f17-8df2-4d70-8e0f-87b5fccc4b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b7d14e-1837-470a-bc38-5fb76d3db3c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order0" ma:index="22" nillable="true" ma:displayName="order" ma:description="to order the folders in a logical way&#10;" ma:format="Dropdown" ma:internalName="order0"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d66de-0ba5-4958-a239-89d7d204a83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3dc492-39c7-421c-b3f9-815606242a84}" ma:internalName="TaxCatchAll" ma:showField="CatchAllData" ma:web="df9d66de-0ba5-4958-a239-89d7d204a83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D027F-C869-4194-A904-A4246E25216B}">
  <ds:schemaRefs>
    <ds:schemaRef ds:uri="http://schemas.microsoft.com/office/2006/metadata/properties"/>
    <ds:schemaRef ds:uri="http://schemas.microsoft.com/office/infopath/2007/PartnerControls"/>
    <ds:schemaRef ds:uri="df9d66de-0ba5-4958-a239-89d7d204a83d"/>
    <ds:schemaRef ds:uri="ee582f17-8df2-4d70-8e0f-87b5fccc4b28"/>
  </ds:schemaRefs>
</ds:datastoreItem>
</file>

<file path=customXml/itemProps2.xml><?xml version="1.0" encoding="utf-8"?>
<ds:datastoreItem xmlns:ds="http://schemas.openxmlformats.org/officeDocument/2006/customXml" ds:itemID="{64F6E95E-46DE-42F1-AC1F-88E32A33F540}">
  <ds:schemaRefs>
    <ds:schemaRef ds:uri="http://schemas.microsoft.com/sharepoint/v3/contenttype/forms"/>
  </ds:schemaRefs>
</ds:datastoreItem>
</file>

<file path=customXml/itemProps3.xml><?xml version="1.0" encoding="utf-8"?>
<ds:datastoreItem xmlns:ds="http://schemas.openxmlformats.org/officeDocument/2006/customXml" ds:itemID="{754371F1-B5D3-4CDF-BBEA-37BAC41ED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82f17-8df2-4d70-8e0f-87b5fccc4b28"/>
    <ds:schemaRef ds:uri="df9d66de-0ba5-4958-a239-89d7d204a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ENGLISH</vt:lpstr>
      <vt:lpstr>FRANÇAIS</vt:lpstr>
      <vt:lpstr>ESPAÑOL</vt:lpstr>
      <vt:lpstr>中文</vt:lpstr>
      <vt:lpstr>РУССКИЙ</vt:lpstr>
      <vt:lpstr>Data</vt:lpstr>
      <vt:lpstr>Normalization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Joyal</dc:creator>
  <cp:lastModifiedBy>Catherine Joyal</cp:lastModifiedBy>
  <dcterms:created xsi:type="dcterms:W3CDTF">2024-04-05T13:38:17Z</dcterms:created>
  <dcterms:modified xsi:type="dcterms:W3CDTF">2026-04-29T14:53:55Z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0x010100B0D10750B932B545B5CD0D6339ADACFE</vt:lpwstr>
  </property>
  <property fmtid="{D5CDD505-2E9C-101B-9397-08002B2CF9AE}" pid="3" name="MediaServiceImageTags">
    <vt:lpwstr/>
  </property>
</Properties>
</file>